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tabRatio="689" activeTab="0"/>
  </bookViews>
  <sheets>
    <sheet name="pipe sz ASTM" sheetId="1" r:id="rId1"/>
    <sheet name="pipe sz JIS" sheetId="2" r:id="rId2"/>
    <sheet name="pipe sz KS" sheetId="3" r:id="rId3"/>
    <sheet name="sad PV" sheetId="4" r:id="rId4"/>
    <sheet name="sad HE" sheetId="5" r:id="rId5"/>
    <sheet name="leg" sheetId="6" r:id="rId6"/>
    <sheet name="lug" sheetId="7" r:id="rId7"/>
    <sheet name="skirt 2" sheetId="8" r:id="rId8"/>
    <sheet name="lift lug" sheetId="9" r:id="rId9"/>
    <sheet name="davit MH" sheetId="10" r:id="rId10"/>
    <sheet name="davit top" sheetId="11" r:id="rId11"/>
    <sheet name="L" sheetId="12" r:id="rId12"/>
    <sheet name="C" sheetId="13" r:id="rId13"/>
    <sheet name="I" sheetId="14" r:id="rId14"/>
    <sheet name="H" sheetId="15" r:id="rId15"/>
    <sheet name="valve wt" sheetId="16" r:id="rId16"/>
    <sheet name="aaa" sheetId="17" r:id="rId17"/>
  </sheets>
  <definedNames>
    <definedName name="_xlnm.Print_Area" localSheetId="16">'aaa'!$A$1:$BA$45</definedName>
    <definedName name="_xlnm.Print_Area" localSheetId="12">'C'!$A$1:$BA$45</definedName>
    <definedName name="_xlnm.Print_Area" localSheetId="9">'davit MH'!$A$1:$BA$45</definedName>
    <definedName name="_xlnm.Print_Area" localSheetId="10">'davit top'!$A$1:$BA$45</definedName>
    <definedName name="_xlnm.Print_Area" localSheetId="14">'H'!$A$1:$BA$45</definedName>
    <definedName name="_xlnm.Print_Area" localSheetId="13">'I'!$A$1:$BA$45</definedName>
    <definedName name="_xlnm.Print_Area" localSheetId="11">'L'!$A$1:$BA$45</definedName>
    <definedName name="_xlnm.Print_Area" localSheetId="5">'leg'!$A$1:$BA$45</definedName>
    <definedName name="_xlnm.Print_Area" localSheetId="8">'lift lug'!$A$1:$BA$45</definedName>
    <definedName name="_xlnm.Print_Area" localSheetId="6">'lug'!$A$1:$BA$45</definedName>
    <definedName name="_xlnm.Print_Area" localSheetId="0">'pipe sz ASTM'!$A$1:$BA$70</definedName>
    <definedName name="_xlnm.Print_Area" localSheetId="1">'pipe sz JIS'!$A$1:$BA$94</definedName>
    <definedName name="_xlnm.Print_Area" localSheetId="2">'pipe sz KS'!$A$1:$BA$94</definedName>
    <definedName name="_xlnm.Print_Area" localSheetId="4">'sad HE'!$A$1:$BA$90</definedName>
    <definedName name="_xlnm.Print_Area" localSheetId="3">'sad PV'!$A$1:$BA$90</definedName>
    <definedName name="_xlnm.Print_Area" localSheetId="7">'skirt 2'!$A$1:$BA$45</definedName>
    <definedName name="_xlnm.Print_Area" localSheetId="15">'valve wt'!$A$1:$BA$45</definedName>
  </definedNames>
  <calcPr fullCalcOnLoad="1"/>
</workbook>
</file>

<file path=xl/sharedStrings.xml><?xml version="1.0" encoding="utf-8"?>
<sst xmlns="http://schemas.openxmlformats.org/spreadsheetml/2006/main" count="2086" uniqueCount="747">
  <si>
    <t>No.</t>
  </si>
  <si>
    <t>Bolt</t>
  </si>
  <si>
    <t>D</t>
  </si>
  <si>
    <t>G</t>
  </si>
  <si>
    <t>*</t>
  </si>
  <si>
    <t xml:space="preserve"> Doc. No.</t>
  </si>
  <si>
    <t xml:space="preserve"> Date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</si>
  <si>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</si>
  <si>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</si>
  <si>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</si>
  <si>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</si>
  <si>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</si>
  <si>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</si>
  <si>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</si>
  <si>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</si>
  <si>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*</t>
  </si>
  <si>
    <t xml:space="preserve"> Notes :</t>
  </si>
  <si>
    <t>1.</t>
  </si>
  <si>
    <t>2.</t>
  </si>
  <si>
    <t>3.</t>
  </si>
  <si>
    <t>4.</t>
  </si>
  <si>
    <t>5.</t>
  </si>
  <si>
    <t xml:space="preserve"> Standard</t>
  </si>
  <si>
    <t>*</t>
  </si>
  <si>
    <t>Type</t>
  </si>
  <si>
    <t>W</t>
  </si>
  <si>
    <t xml:space="preserve"> HTES</t>
  </si>
  <si>
    <r>
      <t>나래열기술</t>
    </r>
    <r>
      <rPr>
        <sz val="8"/>
        <rFont val="Arial"/>
        <family val="2"/>
      </rPr>
      <t xml:space="preserve"> </t>
    </r>
  </si>
  <si>
    <t>A</t>
  </si>
  <si>
    <t>X</t>
  </si>
  <si>
    <t>M16</t>
  </si>
  <si>
    <t>D E S I G N     S T A N D A R D</t>
  </si>
  <si>
    <t>Vessel</t>
  </si>
  <si>
    <t>ID</t>
  </si>
  <si>
    <t>B</t>
  </si>
  <si>
    <t>C</t>
  </si>
  <si>
    <t>H</t>
  </si>
  <si>
    <t>t1</t>
  </si>
  <si>
    <t>Saddle</t>
  </si>
  <si>
    <t>Saddle</t>
  </si>
  <si>
    <t>Saddle Pad</t>
  </si>
  <si>
    <t>t2</t>
  </si>
  <si>
    <t>E</t>
  </si>
  <si>
    <t>F</t>
  </si>
  <si>
    <t>L</t>
  </si>
  <si>
    <t>t3</t>
  </si>
  <si>
    <t>t4</t>
  </si>
  <si>
    <t>V</t>
  </si>
  <si>
    <t>No.</t>
  </si>
  <si>
    <t>d</t>
  </si>
  <si>
    <t>Size</t>
  </si>
  <si>
    <t>Rib</t>
  </si>
  <si>
    <t>Max.</t>
  </si>
  <si>
    <t>Oper.</t>
  </si>
  <si>
    <t>Load</t>
  </si>
  <si>
    <t>ton</t>
  </si>
  <si>
    <t>Hydro.</t>
  </si>
  <si>
    <t xml:space="preserve">Test Lo </t>
  </si>
  <si>
    <t>ad (ton)</t>
  </si>
  <si>
    <t>Req.</t>
  </si>
  <si>
    <t>Sliding Plate</t>
  </si>
  <si>
    <t>Base Plate  &amp;</t>
  </si>
  <si>
    <t>M48</t>
  </si>
  <si>
    <t>M64</t>
  </si>
  <si>
    <t xml:space="preserve">   Toyo Engineering</t>
  </si>
  <si>
    <t>M20</t>
  </si>
  <si>
    <t>M36</t>
  </si>
  <si>
    <t>M56</t>
  </si>
  <si>
    <t>D E S I G N     S T A N D A R D</t>
  </si>
  <si>
    <t xml:space="preserve"> Doc. No.</t>
  </si>
  <si>
    <t>DS - SAD - 100</t>
  </si>
  <si>
    <t xml:space="preserve"> Date</t>
  </si>
  <si>
    <t xml:space="preserve"> Standard</t>
  </si>
  <si>
    <t xml:space="preserve">   Toyo Engineering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</si>
  <si>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</si>
  <si>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</si>
  <si>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</si>
  <si>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</si>
  <si>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</si>
  <si>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</si>
  <si>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</si>
  <si>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</si>
  <si>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*</t>
  </si>
  <si>
    <t>Saddle</t>
  </si>
  <si>
    <t>Saddle Pad</t>
  </si>
  <si>
    <t>Base Plate  &amp;</t>
  </si>
  <si>
    <t>Bolt</t>
  </si>
  <si>
    <t>Max.</t>
  </si>
  <si>
    <t>Vessel</t>
  </si>
  <si>
    <t>Sliding Plate</t>
  </si>
  <si>
    <t>No.</t>
  </si>
  <si>
    <t>Oper.</t>
  </si>
  <si>
    <t>Hydro.</t>
  </si>
  <si>
    <t>ID</t>
  </si>
  <si>
    <t>A</t>
  </si>
  <si>
    <t>B</t>
  </si>
  <si>
    <t>C</t>
  </si>
  <si>
    <t>H</t>
  </si>
  <si>
    <t>t1</t>
  </si>
  <si>
    <t>D</t>
  </si>
  <si>
    <t>t2</t>
  </si>
  <si>
    <t>E</t>
  </si>
  <si>
    <t>F</t>
  </si>
  <si>
    <t>G</t>
  </si>
  <si>
    <t>L</t>
  </si>
  <si>
    <t>W</t>
  </si>
  <si>
    <t>t3</t>
  </si>
  <si>
    <t>t4</t>
  </si>
  <si>
    <t>V</t>
  </si>
  <si>
    <t>X</t>
  </si>
  <si>
    <t>d</t>
  </si>
  <si>
    <t>Rib</t>
  </si>
  <si>
    <t>Load</t>
  </si>
  <si>
    <t xml:space="preserve">Test Lo </t>
  </si>
  <si>
    <t>Type</t>
  </si>
  <si>
    <t>Req.</t>
  </si>
  <si>
    <t>Size</t>
  </si>
  <si>
    <t>ton</t>
  </si>
  <si>
    <t>ad (ton)</t>
  </si>
  <si>
    <t xml:space="preserve"> Notes :</t>
  </si>
  <si>
    <t>1.</t>
  </si>
  <si>
    <t>2.</t>
  </si>
  <si>
    <t>3.</t>
  </si>
  <si>
    <t>4.</t>
  </si>
  <si>
    <t>5.</t>
  </si>
  <si>
    <t xml:space="preserve"> HTES</t>
  </si>
  <si>
    <r>
      <t>나래열기술</t>
    </r>
    <r>
      <rPr>
        <sz val="8"/>
        <rFont val="Arial"/>
        <family val="2"/>
      </rPr>
      <t xml:space="preserve"> </t>
    </r>
  </si>
  <si>
    <t>DS - SAD - 200</t>
  </si>
  <si>
    <t>B</t>
  </si>
  <si>
    <t>B</t>
  </si>
  <si>
    <t xml:space="preserve">   Steel Saddle for H/E,  Vessel STD  VS - 15 - 0</t>
  </si>
  <si>
    <t xml:space="preserve">   Steel Saddle for Vessel,  Vessel STD  VS - 14 - 0</t>
  </si>
  <si>
    <t>M24</t>
  </si>
  <si>
    <t>Data upto 950 ID are from "Steel Saddle for H/E".</t>
  </si>
  <si>
    <t>M30</t>
  </si>
  <si>
    <t>DS - LEG - 100</t>
  </si>
  <si>
    <t>Kind</t>
  </si>
  <si>
    <t>Q'ty</t>
  </si>
  <si>
    <t>STD</t>
  </si>
  <si>
    <t>Base Plate</t>
  </si>
  <si>
    <t>a</t>
  </si>
  <si>
    <t>b</t>
  </si>
  <si>
    <t>Thick</t>
  </si>
  <si>
    <t>Hole Dia.</t>
  </si>
  <si>
    <t>tb</t>
  </si>
  <si>
    <t>Foundation Bolt</t>
  </si>
  <si>
    <t>Pad Plate</t>
  </si>
  <si>
    <t>of Leg</t>
  </si>
  <si>
    <t>Lw</t>
  </si>
  <si>
    <t>Weld</t>
  </si>
  <si>
    <t>Length</t>
  </si>
  <si>
    <t>STD Height</t>
  </si>
  <si>
    <t>STD Height + 500</t>
  </si>
  <si>
    <t>S = Sa</t>
  </si>
  <si>
    <t>S = Sa +500</t>
  </si>
  <si>
    <t>Max. Oper. Weight</t>
  </si>
  <si>
    <t>kg</t>
  </si>
  <si>
    <t>Max. seismic coefficient is 0.2.</t>
  </si>
  <si>
    <t>Hgt,Sa</t>
  </si>
  <si>
    <t>Weight</t>
  </si>
  <si>
    <t>Pad</t>
  </si>
  <si>
    <t>Base Pl</t>
  </si>
  <si>
    <t>Sad</t>
  </si>
  <si>
    <t>Volume, liter</t>
  </si>
  <si>
    <t>1 Saddle</t>
  </si>
  <si>
    <t>Leg</t>
  </si>
  <si>
    <t>D E S I G N     S T A N D A R D</t>
  </si>
  <si>
    <t xml:space="preserve"> Doc. No.</t>
  </si>
  <si>
    <t xml:space="preserve"> Date</t>
  </si>
  <si>
    <t xml:space="preserve"> Standard</t>
  </si>
  <si>
    <t xml:space="preserve">   SECL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</si>
  <si>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</si>
  <si>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</si>
  <si>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</si>
  <si>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</si>
  <si>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</si>
  <si>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</si>
  <si>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</si>
  <si>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</si>
  <si>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*</t>
  </si>
  <si>
    <t>Vessel</t>
  </si>
  <si>
    <t>kg</t>
  </si>
  <si>
    <t>Weight</t>
  </si>
  <si>
    <t>ID</t>
  </si>
  <si>
    <t>Volume, liter</t>
  </si>
  <si>
    <t>Pad</t>
  </si>
  <si>
    <t>Base Pl</t>
  </si>
  <si>
    <t xml:space="preserve"> Notes :</t>
  </si>
  <si>
    <t>1.</t>
  </si>
  <si>
    <t>2.</t>
  </si>
  <si>
    <t>3.</t>
  </si>
  <si>
    <t>4.</t>
  </si>
  <si>
    <t>5.</t>
  </si>
  <si>
    <t xml:space="preserve"> HTES</t>
  </si>
  <si>
    <r>
      <t>나래열기술</t>
    </r>
    <r>
      <rPr>
        <sz val="8"/>
        <rFont val="Arial"/>
        <family val="2"/>
      </rPr>
      <t xml:space="preserve"> </t>
    </r>
  </si>
  <si>
    <t>DS - LUG - 100</t>
  </si>
  <si>
    <t>2006.   3.   25.</t>
  </si>
  <si>
    <t xml:space="preserve">   Lug for Vertical Vessel,  STD dwg No.  A2.202 - 0</t>
  </si>
  <si>
    <t>M20</t>
  </si>
  <si>
    <t>M24</t>
  </si>
  <si>
    <t>M30</t>
  </si>
  <si>
    <t>J</t>
  </si>
  <si>
    <t>K</t>
  </si>
  <si>
    <t>M</t>
  </si>
  <si>
    <t>No. of</t>
  </si>
  <si>
    <t>Lugs</t>
  </si>
  <si>
    <t>N</t>
  </si>
  <si>
    <t>T</t>
  </si>
  <si>
    <t>Moment</t>
  </si>
  <si>
    <t>ton.m</t>
  </si>
  <si>
    <t>Lug</t>
  </si>
  <si>
    <t>1 Lug</t>
  </si>
  <si>
    <t>Lug Pad</t>
  </si>
  <si>
    <t>Washer</t>
  </si>
  <si>
    <t>Base</t>
  </si>
  <si>
    <t>Plate</t>
  </si>
  <si>
    <t>Plate</t>
  </si>
  <si>
    <t>M A T E R I A L     S P E C I F I C A T I O N</t>
  </si>
  <si>
    <t xml:space="preserve"> Doc. No.</t>
  </si>
  <si>
    <t>MAT - PPSZ - 100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</si>
  <si>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</si>
  <si>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</si>
  <si>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</si>
  <si>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</si>
  <si>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</si>
  <si>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</si>
  <si>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</si>
  <si>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</si>
  <si>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</si>
  <si>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</si>
  <si>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OD</t>
  </si>
  <si>
    <t>(B)</t>
  </si>
  <si>
    <t>(A)</t>
  </si>
  <si>
    <t>Sch.5S</t>
  </si>
  <si>
    <t>Sch.20</t>
  </si>
  <si>
    <t>X-STR</t>
  </si>
  <si>
    <t>Sch.160</t>
  </si>
  <si>
    <t>1/8"</t>
  </si>
  <si>
    <t>1/4"</t>
  </si>
  <si>
    <t>8 A</t>
  </si>
  <si>
    <t>3/8"</t>
  </si>
  <si>
    <t>10 A</t>
  </si>
  <si>
    <t>1/2"</t>
  </si>
  <si>
    <t>15 A</t>
  </si>
  <si>
    <t>3/4"</t>
  </si>
  <si>
    <t>20 A</t>
  </si>
  <si>
    <t>1"</t>
  </si>
  <si>
    <t>25 A</t>
  </si>
  <si>
    <t>1 1/4"</t>
  </si>
  <si>
    <t>32 A</t>
  </si>
  <si>
    <t>ANSI Pipe OD</t>
  </si>
  <si>
    <t>JIS Pipe OD</t>
  </si>
  <si>
    <t>1 1/2"</t>
  </si>
  <si>
    <t>40 A</t>
  </si>
  <si>
    <t>over Pad OD</t>
  </si>
  <si>
    <t>2"</t>
  </si>
  <si>
    <t>50 A</t>
  </si>
  <si>
    <t>2 1/2"</t>
  </si>
  <si>
    <t>65 A</t>
  </si>
  <si>
    <t>3"</t>
  </si>
  <si>
    <t>80 A</t>
  </si>
  <si>
    <t>4"</t>
  </si>
  <si>
    <t>100 A</t>
  </si>
  <si>
    <t>5"</t>
  </si>
  <si>
    <t>125 A</t>
  </si>
  <si>
    <t>6"</t>
  </si>
  <si>
    <t>150 A</t>
  </si>
  <si>
    <t>8"</t>
  </si>
  <si>
    <t>200 A</t>
  </si>
  <si>
    <t>10"</t>
  </si>
  <si>
    <t>250 A</t>
  </si>
  <si>
    <t>12"</t>
  </si>
  <si>
    <t>300 A</t>
  </si>
  <si>
    <t>14"</t>
  </si>
  <si>
    <t>350 A</t>
  </si>
  <si>
    <t>16"</t>
  </si>
  <si>
    <t>400 A</t>
  </si>
  <si>
    <t>18"</t>
  </si>
  <si>
    <t>450 A</t>
  </si>
  <si>
    <t>20"</t>
  </si>
  <si>
    <t>500 A</t>
  </si>
  <si>
    <t>22"</t>
  </si>
  <si>
    <t>550 A</t>
  </si>
  <si>
    <t>24"</t>
  </si>
  <si>
    <t>600 A</t>
  </si>
  <si>
    <t>26"</t>
  </si>
  <si>
    <t>650 A</t>
  </si>
  <si>
    <t>700 A</t>
  </si>
  <si>
    <t>30"</t>
  </si>
  <si>
    <t>750 A</t>
  </si>
  <si>
    <t>800 A</t>
  </si>
  <si>
    <t>34"</t>
  </si>
  <si>
    <t>850 A</t>
  </si>
  <si>
    <t>36"</t>
  </si>
  <si>
    <t>900 A</t>
  </si>
  <si>
    <t>42"</t>
  </si>
  <si>
    <t xml:space="preserve"> Notes :</t>
  </si>
  <si>
    <t>1.</t>
  </si>
  <si>
    <t>2.</t>
  </si>
  <si>
    <t>3.</t>
  </si>
  <si>
    <t xml:space="preserve"> HTES</t>
  </si>
  <si>
    <t xml:space="preserve">나래열기술 </t>
  </si>
  <si>
    <t xml:space="preserve">   Pipe Size</t>
  </si>
  <si>
    <t>NPS</t>
  </si>
  <si>
    <t xml:space="preserve"> C.S.  &amp;  SUS,   Thickness, inch</t>
  </si>
  <si>
    <t>mm</t>
  </si>
  <si>
    <t>JIS</t>
  </si>
  <si>
    <t>Sch.10S</t>
  </si>
  <si>
    <t>Sch.40</t>
  </si>
  <si>
    <t>Sch.80</t>
  </si>
  <si>
    <t>XX-STR</t>
  </si>
  <si>
    <r>
      <t xml:space="preserve">6 </t>
    </r>
    <r>
      <rPr>
        <sz val="8"/>
        <color indexed="10"/>
        <rFont val="Arial"/>
        <family val="2"/>
      </rPr>
      <t>A</t>
    </r>
  </si>
  <si>
    <t>Reinforcing</t>
  </si>
  <si>
    <t>Pad OD</t>
  </si>
  <si>
    <t>* SECL STD</t>
  </si>
  <si>
    <t>28"</t>
  </si>
  <si>
    <t xml:space="preserve">  Dwg No. A2.014 - 0</t>
  </si>
  <si>
    <t>32"</t>
  </si>
  <si>
    <t xml:space="preserve">   ASTM</t>
  </si>
  <si>
    <t>SGP</t>
  </si>
  <si>
    <r>
      <t>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칭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경</t>
    </r>
  </si>
  <si>
    <t xml:space="preserve"> C.S. ,   Thickness,  mm</t>
  </si>
  <si>
    <t xml:space="preserve"> SUS,   Thickness,  mm</t>
  </si>
  <si>
    <t>Sch.20S</t>
  </si>
  <si>
    <t xml:space="preserve">   JIS</t>
  </si>
  <si>
    <t>M A T E R I A L     S P E C I F I C A T I O N</t>
  </si>
  <si>
    <t xml:space="preserve"> Doc. No.</t>
  </si>
  <si>
    <t>MAT - PPSZ - 100</t>
  </si>
  <si>
    <t xml:space="preserve"> Date</t>
  </si>
  <si>
    <t xml:space="preserve"> Code</t>
  </si>
  <si>
    <t xml:space="preserve">  Bbbbbb</t>
  </si>
  <si>
    <t xml:space="preserve">   Bbbbbb</t>
  </si>
  <si>
    <t xml:space="preserve"> Revision</t>
  </si>
  <si>
    <t xml:space="preserve"> Item</t>
  </si>
  <si>
    <t xml:space="preserve">   Pipe Size</t>
  </si>
  <si>
    <t xml:space="preserve">  Cccccc</t>
  </si>
  <si>
    <t xml:space="preserve">   Cccccc</t>
  </si>
  <si>
    <t xml:space="preserve"> Sheet No.</t>
  </si>
  <si>
    <t>of</t>
  </si>
  <si>
    <r>
      <t>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칭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경</t>
    </r>
  </si>
  <si>
    <t>OD</t>
  </si>
  <si>
    <t xml:space="preserve"> C.S. ,   Thickness,  mm</t>
  </si>
  <si>
    <t>(B)</t>
  </si>
  <si>
    <t>(A)</t>
  </si>
  <si>
    <t>mm</t>
  </si>
  <si>
    <t>SPP</t>
  </si>
  <si>
    <t>Sch.20</t>
  </si>
  <si>
    <t>Sch.40</t>
  </si>
  <si>
    <t>Sch.80</t>
  </si>
  <si>
    <t>Sch.160</t>
  </si>
  <si>
    <t>1/8"</t>
  </si>
  <si>
    <r>
      <t xml:space="preserve">6 </t>
    </r>
    <r>
      <rPr>
        <sz val="8"/>
        <color indexed="10"/>
        <rFont val="Arial"/>
        <family val="2"/>
      </rPr>
      <t>A</t>
    </r>
  </si>
  <si>
    <t>1/4"</t>
  </si>
  <si>
    <t>8 A</t>
  </si>
  <si>
    <t>3/8"</t>
  </si>
  <si>
    <t>10 A</t>
  </si>
  <si>
    <t>1/2"</t>
  </si>
  <si>
    <t>15 A</t>
  </si>
  <si>
    <t>3/4"</t>
  </si>
  <si>
    <t>20 A</t>
  </si>
  <si>
    <t>1"</t>
  </si>
  <si>
    <t>25 A</t>
  </si>
  <si>
    <t>1 1/4"</t>
  </si>
  <si>
    <t>32 A</t>
  </si>
  <si>
    <t>1 1/2"</t>
  </si>
  <si>
    <t>40 A</t>
  </si>
  <si>
    <t>2"</t>
  </si>
  <si>
    <t>50 A</t>
  </si>
  <si>
    <t>2 1/2"</t>
  </si>
  <si>
    <t>65 A</t>
  </si>
  <si>
    <t>3"</t>
  </si>
  <si>
    <t>80 A</t>
  </si>
  <si>
    <t>4"</t>
  </si>
  <si>
    <t>100 A</t>
  </si>
  <si>
    <t>5"</t>
  </si>
  <si>
    <t>125 A</t>
  </si>
  <si>
    <t>6"</t>
  </si>
  <si>
    <t>150 A</t>
  </si>
  <si>
    <t>8"</t>
  </si>
  <si>
    <t>200 A</t>
  </si>
  <si>
    <t>10"</t>
  </si>
  <si>
    <t>250 A</t>
  </si>
  <si>
    <t>12"</t>
  </si>
  <si>
    <t>300 A</t>
  </si>
  <si>
    <t>14"</t>
  </si>
  <si>
    <t>350 A</t>
  </si>
  <si>
    <t>16"</t>
  </si>
  <si>
    <t>400 A</t>
  </si>
  <si>
    <t>18"</t>
  </si>
  <si>
    <t>450 A</t>
  </si>
  <si>
    <t>20"</t>
  </si>
  <si>
    <t>500 A</t>
  </si>
  <si>
    <t>22"</t>
  </si>
  <si>
    <t>550 A</t>
  </si>
  <si>
    <t>24"</t>
  </si>
  <si>
    <t>600 A</t>
  </si>
  <si>
    <t>26"</t>
  </si>
  <si>
    <t>650 A</t>
  </si>
  <si>
    <t xml:space="preserve"> Notes :</t>
  </si>
  <si>
    <t>1.</t>
  </si>
  <si>
    <t xml:space="preserve"> SUS,   Thickness,  mm</t>
  </si>
  <si>
    <t>Sch.5S</t>
  </si>
  <si>
    <t>Sch.10S</t>
  </si>
  <si>
    <t>Sch.20S</t>
  </si>
  <si>
    <t xml:space="preserve">   KS</t>
  </si>
  <si>
    <t>Weight</t>
  </si>
  <si>
    <t>kg</t>
  </si>
  <si>
    <t>Volume, liter</t>
  </si>
  <si>
    <t xml:space="preserve">   BBB</t>
  </si>
  <si>
    <t xml:space="preserve">   AAA</t>
  </si>
  <si>
    <t>DS - AAA - 100</t>
  </si>
  <si>
    <t>2006.   4.   17.</t>
  </si>
  <si>
    <r>
      <t xml:space="preserve">1 </t>
    </r>
    <r>
      <rPr>
        <b/>
        <sz val="8"/>
        <color indexed="10"/>
        <rFont val="Arial"/>
        <family val="2"/>
      </rPr>
      <t>BBB</t>
    </r>
  </si>
  <si>
    <t>2006.   4.   17.</t>
  </si>
  <si>
    <t xml:space="preserve">   Lifting Lug,  STD dwg No.  B2.301 - 0</t>
  </si>
  <si>
    <r>
      <t xml:space="preserve">1 </t>
    </r>
    <r>
      <rPr>
        <b/>
        <sz val="8"/>
        <color indexed="10"/>
        <rFont val="Arial"/>
        <family val="2"/>
      </rPr>
      <t>Lug</t>
    </r>
  </si>
  <si>
    <t>Lift</t>
  </si>
  <si>
    <t>T1</t>
  </si>
  <si>
    <t>t1</t>
  </si>
  <si>
    <t>t2</t>
  </si>
  <si>
    <t>H1</t>
  </si>
  <si>
    <t>d1</t>
  </si>
  <si>
    <t>R1</t>
  </si>
  <si>
    <t>h</t>
  </si>
  <si>
    <t>K</t>
  </si>
  <si>
    <t>L</t>
  </si>
  <si>
    <t>G</t>
  </si>
  <si>
    <t>J</t>
  </si>
  <si>
    <t>S1</t>
  </si>
  <si>
    <t>Shell Diameter</t>
  </si>
  <si>
    <t>F  for  2:1 Ellipsoidal</t>
  </si>
  <si>
    <t>Horizontal Vessel</t>
  </si>
  <si>
    <t>DS - LLUG - 100</t>
  </si>
  <si>
    <t>DS - DVMH - 100</t>
  </si>
  <si>
    <t>Class</t>
  </si>
  <si>
    <t>Size</t>
  </si>
  <si>
    <t>DN</t>
  </si>
  <si>
    <t>S</t>
  </si>
  <si>
    <t>L</t>
  </si>
  <si>
    <t>R</t>
  </si>
  <si>
    <t>M</t>
  </si>
  <si>
    <t>Horiz.</t>
  </si>
  <si>
    <t>Vert.</t>
  </si>
  <si>
    <t>D</t>
  </si>
  <si>
    <t>Sch.</t>
  </si>
  <si>
    <t>D2</t>
  </si>
  <si>
    <t>h</t>
  </si>
  <si>
    <t>e</t>
  </si>
  <si>
    <t>x</t>
  </si>
  <si>
    <t>W</t>
  </si>
  <si>
    <r>
      <t xml:space="preserve">1 </t>
    </r>
    <r>
      <rPr>
        <b/>
        <sz val="8"/>
        <color indexed="10"/>
        <rFont val="Arial"/>
        <family val="2"/>
      </rPr>
      <t>set</t>
    </r>
  </si>
  <si>
    <t>d1</t>
  </si>
  <si>
    <t>Metric</t>
  </si>
  <si>
    <t>Unified</t>
  </si>
  <si>
    <t>d2</t>
  </si>
  <si>
    <t>OD</t>
  </si>
  <si>
    <t>ID</t>
  </si>
  <si>
    <t>Thk</t>
  </si>
  <si>
    <t>Z</t>
  </si>
  <si>
    <t>2"</t>
  </si>
  <si>
    <t>DS - DVTOP - 100</t>
  </si>
  <si>
    <t>4.</t>
  </si>
  <si>
    <t>5.</t>
  </si>
  <si>
    <t xml:space="preserve">   SECL</t>
  </si>
  <si>
    <t xml:space="preserve">   Skirt Opening &amp; Base Detail,  STD dwg No.  B2.204 - 0</t>
  </si>
  <si>
    <r>
      <t xml:space="preserve">1 </t>
    </r>
    <r>
      <rPr>
        <b/>
        <sz val="8"/>
        <color indexed="10"/>
        <rFont val="Arial"/>
        <family val="2"/>
      </rPr>
      <t>set</t>
    </r>
  </si>
  <si>
    <t>M42</t>
  </si>
  <si>
    <t>M72</t>
  </si>
  <si>
    <t>M80</t>
  </si>
  <si>
    <t>M90</t>
  </si>
  <si>
    <t>M100</t>
  </si>
  <si>
    <t>Access Hole</t>
  </si>
  <si>
    <t>Vsl ID</t>
  </si>
  <si>
    <t>A</t>
  </si>
  <si>
    <t>B</t>
  </si>
  <si>
    <t>E</t>
  </si>
  <si>
    <t>F</t>
  </si>
  <si>
    <t>H</t>
  </si>
  <si>
    <t>J</t>
  </si>
  <si>
    <t>K</t>
  </si>
  <si>
    <t>L</t>
  </si>
  <si>
    <t>M</t>
  </si>
  <si>
    <t>N</t>
  </si>
  <si>
    <t>P</t>
  </si>
  <si>
    <t>R</t>
  </si>
  <si>
    <t>Min.</t>
  </si>
  <si>
    <t>Pitch</t>
  </si>
  <si>
    <t>Q'ty</t>
  </si>
  <si>
    <t>Dia.</t>
  </si>
  <si>
    <t>T2</t>
  </si>
  <si>
    <t>H2</t>
  </si>
  <si>
    <t>d2</t>
  </si>
  <si>
    <t>w</t>
  </si>
  <si>
    <t>R2</t>
  </si>
  <si>
    <t>S2</t>
  </si>
  <si>
    <t>D1</t>
  </si>
  <si>
    <t>* ~ 600  :   ANSI / JPI Type</t>
  </si>
  <si>
    <t xml:space="preserve">  650 ~  :    MSS Type</t>
  </si>
  <si>
    <t>Y</t>
  </si>
  <si>
    <t>150 lb</t>
  </si>
  <si>
    <t>300 lb</t>
  </si>
  <si>
    <t>600 lb</t>
  </si>
  <si>
    <t>Type No.</t>
  </si>
  <si>
    <t>Z</t>
  </si>
  <si>
    <t>S</t>
  </si>
  <si>
    <t>~</t>
  </si>
  <si>
    <t>W2</t>
  </si>
  <si>
    <r>
      <t xml:space="preserve">Lifting Load :  W1 = </t>
    </r>
    <r>
      <rPr>
        <sz val="8"/>
        <color indexed="10"/>
        <rFont val="Arial"/>
        <family val="2"/>
      </rPr>
      <t>1000</t>
    </r>
    <r>
      <rPr>
        <sz val="8"/>
        <rFont val="Arial"/>
        <family val="2"/>
      </rPr>
      <t xml:space="preserve"> kg</t>
    </r>
  </si>
  <si>
    <r>
      <t xml:space="preserve">Lifting Load :  W1 = </t>
    </r>
    <r>
      <rPr>
        <sz val="8"/>
        <color indexed="10"/>
        <rFont val="Arial"/>
        <family val="2"/>
      </rPr>
      <t>500</t>
    </r>
    <r>
      <rPr>
        <sz val="8"/>
        <rFont val="Arial"/>
        <family val="2"/>
      </rPr>
      <t xml:space="preserve"> kg</t>
    </r>
  </si>
  <si>
    <t>Sch.40</t>
  </si>
  <si>
    <t>Sch.80</t>
  </si>
  <si>
    <t>T1</t>
  </si>
  <si>
    <t>Q</t>
  </si>
  <si>
    <t>D3</t>
  </si>
  <si>
    <t>D4</t>
  </si>
  <si>
    <t>P</t>
  </si>
  <si>
    <t>Gusset</t>
  </si>
  <si>
    <t>Base Pl</t>
  </si>
  <si>
    <t>Skirt</t>
  </si>
  <si>
    <t>Bolt  Size</t>
  </si>
  <si>
    <t>Bolt  Q'ty</t>
  </si>
  <si>
    <t>M30</t>
  </si>
  <si>
    <r>
      <t>Vsl</t>
    </r>
    <r>
      <rPr>
        <sz val="8"/>
        <rFont val="Arial"/>
        <family val="2"/>
      </rPr>
      <t xml:space="preserve">  t</t>
    </r>
  </si>
  <si>
    <t>Skirt  H</t>
  </si>
  <si>
    <r>
      <t xml:space="preserve">1  </t>
    </r>
    <r>
      <rPr>
        <sz val="8"/>
        <color indexed="10"/>
        <rFont val="Arial"/>
        <family val="2"/>
      </rPr>
      <t>set</t>
    </r>
    <r>
      <rPr>
        <sz val="8"/>
        <rFont val="Arial"/>
        <family val="2"/>
      </rPr>
      <t xml:space="preserve">  Weight,  kg</t>
    </r>
  </si>
  <si>
    <t>18"</t>
  </si>
  <si>
    <t>20"</t>
  </si>
  <si>
    <t>24"</t>
  </si>
  <si>
    <t>26"</t>
  </si>
  <si>
    <t>28"</t>
  </si>
  <si>
    <t>32"</t>
  </si>
  <si>
    <t>Detail Demensions</t>
  </si>
  <si>
    <t>NPS</t>
  </si>
  <si>
    <t>Sch.</t>
  </si>
  <si>
    <t xml:space="preserve"> SECL / Pipe Davit,  STD dwg No.  B2.305 - 0</t>
  </si>
  <si>
    <t xml:space="preserve">   Japan</t>
  </si>
  <si>
    <t>ID</t>
  </si>
  <si>
    <t>Pipe</t>
  </si>
  <si>
    <t>Height</t>
  </si>
  <si>
    <t>Arm</t>
  </si>
  <si>
    <t>4"</t>
  </si>
  <si>
    <t>Sch.40</t>
  </si>
  <si>
    <t xml:space="preserve">   M/H Davit,  STD dwg No.  B2.005. 2. 1 / 2. 3</t>
  </si>
  <si>
    <t xml:space="preserve">   Top Davit</t>
  </si>
  <si>
    <t xml:space="preserve">   KS</t>
  </si>
  <si>
    <t xml:space="preserve">   Shape Steel &gt;  " L " Type</t>
  </si>
  <si>
    <t>t</t>
  </si>
  <si>
    <t>kg/m</t>
  </si>
  <si>
    <t>Designation</t>
  </si>
  <si>
    <t>2006.   4.   24.</t>
  </si>
  <si>
    <t>DS - LSS - 100</t>
  </si>
  <si>
    <t xml:space="preserve">   Shape Steel &gt;  " C " Type</t>
  </si>
  <si>
    <t>DS - CSS - 100</t>
  </si>
  <si>
    <t>D E S I G N     S T A N D A R D</t>
  </si>
  <si>
    <t xml:space="preserve"> Doc. No.</t>
  </si>
  <si>
    <t xml:space="preserve"> Date</t>
  </si>
  <si>
    <t>2006.   4.   24.</t>
  </si>
  <si>
    <t xml:space="preserve"> Standard</t>
  </si>
  <si>
    <t xml:space="preserve">   KS</t>
  </si>
  <si>
    <t xml:space="preserve">  Bbbbbb</t>
  </si>
  <si>
    <t xml:space="preserve">   Bbbbbb</t>
  </si>
  <si>
    <t xml:space="preserve"> Revision</t>
  </si>
  <si>
    <t xml:space="preserve"> Item</t>
  </si>
  <si>
    <t xml:space="preserve">  Cccccc</t>
  </si>
  <si>
    <t xml:space="preserve">   Cccccc</t>
  </si>
  <si>
    <t xml:space="preserve"> Sheet No.</t>
  </si>
  <si>
    <t>of</t>
  </si>
  <si>
    <t>*</t>
  </si>
  <si>
    <t>Designation</t>
  </si>
  <si>
    <t>B</t>
  </si>
  <si>
    <t>kg/m</t>
  </si>
  <si>
    <t xml:space="preserve"> Notes :</t>
  </si>
  <si>
    <t>1.</t>
  </si>
  <si>
    <t>2.</t>
  </si>
  <si>
    <t>3.</t>
  </si>
  <si>
    <t>4.</t>
  </si>
  <si>
    <t>5.</t>
  </si>
  <si>
    <t xml:space="preserve"> HTES</t>
  </si>
  <si>
    <r>
      <t>나래열기술</t>
    </r>
    <r>
      <rPr>
        <sz val="8"/>
        <rFont val="Arial"/>
        <family val="2"/>
      </rPr>
      <t xml:space="preserve"> </t>
    </r>
  </si>
  <si>
    <t>DS - ISS - 100</t>
  </si>
  <si>
    <t xml:space="preserve">   Shape Steel &gt;  " I " Type</t>
  </si>
  <si>
    <t>DS - HSS - 100</t>
  </si>
  <si>
    <t xml:space="preserve">   Shape Steel &gt;  " H " Type</t>
  </si>
  <si>
    <t>t2</t>
  </si>
  <si>
    <t>H</t>
  </si>
  <si>
    <t>t2</t>
  </si>
  <si>
    <t>Flanged</t>
  </si>
  <si>
    <t>Threaded</t>
  </si>
  <si>
    <t>150 lb</t>
  </si>
  <si>
    <t>300 lb</t>
  </si>
  <si>
    <t>600 lb</t>
  </si>
  <si>
    <t>900 lb</t>
  </si>
  <si>
    <t>1500 lb</t>
  </si>
  <si>
    <t>800 lb</t>
  </si>
  <si>
    <t xml:space="preserve">   ASME</t>
  </si>
  <si>
    <t xml:space="preserve">   Valve Weight</t>
  </si>
  <si>
    <t>Globe V/V</t>
  </si>
  <si>
    <t>Gate V/V</t>
  </si>
  <si>
    <t>Swing Check</t>
  </si>
  <si>
    <t>Ball V/V</t>
  </si>
  <si>
    <t>Threaded</t>
  </si>
  <si>
    <t>Flanged</t>
  </si>
  <si>
    <t>10 K</t>
  </si>
  <si>
    <t>20 K</t>
  </si>
  <si>
    <t>40 K</t>
  </si>
  <si>
    <t>60 K</t>
  </si>
  <si>
    <t>100 K</t>
  </si>
  <si>
    <t>50 K</t>
  </si>
  <si>
    <t>44"</t>
  </si>
  <si>
    <t>46"</t>
  </si>
  <si>
    <t>48"</t>
  </si>
  <si>
    <t>50"</t>
  </si>
  <si>
    <t>52"</t>
  </si>
  <si>
    <t>1000 A</t>
  </si>
  <si>
    <t>40"</t>
  </si>
  <si>
    <t>1050 A</t>
  </si>
  <si>
    <t>1100 A</t>
  </si>
  <si>
    <t>1150 A</t>
  </si>
  <si>
    <t>1200 A</t>
  </si>
  <si>
    <t>1250 A</t>
  </si>
  <si>
    <t>1300 A</t>
  </si>
  <si>
    <t>54"</t>
  </si>
  <si>
    <t>56"</t>
  </si>
  <si>
    <t>58"</t>
  </si>
  <si>
    <t>60"</t>
  </si>
  <si>
    <t>1350 A</t>
  </si>
  <si>
    <t>1400 A</t>
  </si>
  <si>
    <t>1450 A</t>
  </si>
  <si>
    <t>1500 A</t>
  </si>
  <si>
    <t>900 A</t>
  </si>
  <si>
    <t>2008.   3.   20.</t>
  </si>
  <si>
    <t>M20</t>
  </si>
  <si>
    <t>M24</t>
  </si>
  <si>
    <t>M30</t>
  </si>
  <si>
    <t>L</t>
  </si>
  <si>
    <t>M20</t>
  </si>
  <si>
    <t>M24</t>
  </si>
  <si>
    <t>M30</t>
  </si>
  <si>
    <t>M36</t>
  </si>
  <si>
    <t>M42</t>
  </si>
  <si>
    <t>Bolt</t>
  </si>
  <si>
    <t>Size</t>
  </si>
  <si>
    <t>Max.</t>
  </si>
  <si>
    <t>Oper.</t>
  </si>
  <si>
    <t>Load</t>
  </si>
  <si>
    <t>ton</t>
  </si>
  <si>
    <t>M36</t>
  </si>
  <si>
    <t>M42</t>
  </si>
  <si>
    <t>M48</t>
  </si>
  <si>
    <t>M56</t>
  </si>
  <si>
    <t>M64</t>
  </si>
  <si>
    <t>2008.   3.   22.</t>
  </si>
  <si>
    <t xml:space="preserve">   Support Legs for Vessel,  VS - 18 -1</t>
  </si>
  <si>
    <t>Heavy Duty</t>
  </si>
  <si>
    <t>1 Leg</t>
  </si>
  <si>
    <t>Y</t>
  </si>
  <si>
    <t>Pad</t>
  </si>
  <si>
    <t>Light Duty</t>
  </si>
  <si>
    <t>62"</t>
  </si>
  <si>
    <t>64"</t>
  </si>
  <si>
    <t>66"</t>
  </si>
  <si>
    <t>68"</t>
  </si>
  <si>
    <t>1550 A</t>
  </si>
  <si>
    <t>1600 A</t>
  </si>
  <si>
    <t>1650 A</t>
  </si>
  <si>
    <t>1700 A</t>
  </si>
  <si>
    <t>78"</t>
  </si>
  <si>
    <t>76"</t>
  </si>
  <si>
    <t>1950 A</t>
  </si>
  <si>
    <t>1900 A</t>
  </si>
  <si>
    <t>E</t>
  </si>
  <si>
    <t>No. of Ribs</t>
  </si>
  <si>
    <t>TL</t>
  </si>
  <si>
    <t>PCD</t>
  </si>
  <si>
    <t>=</t>
  </si>
  <si>
    <t>+</t>
  </si>
  <si>
    <t>-</t>
  </si>
  <si>
    <t>BCD</t>
  </si>
  <si>
    <t>X1</t>
  </si>
  <si>
    <t>X2</t>
  </si>
  <si>
    <t>Bolting, Total</t>
  </si>
  <si>
    <t>No. of Legs</t>
  </si>
  <si>
    <t>No. of Lugs</t>
  </si>
  <si>
    <t>mm</t>
  </si>
  <si>
    <t>mm</t>
  </si>
  <si>
    <t>mm</t>
  </si>
  <si>
    <t>Type I</t>
  </si>
  <si>
    <t>Type II</t>
  </si>
  <si>
    <t>t</t>
  </si>
  <si>
    <t>n</t>
  </si>
  <si>
    <t>lbpl</t>
  </si>
  <si>
    <t>No. of Bolts</t>
  </si>
  <si>
    <t>Leg</t>
  </si>
  <si>
    <t>wlug</t>
  </si>
  <si>
    <t>72"</t>
  </si>
  <si>
    <t>1800 A</t>
  </si>
  <si>
    <t>STPY</t>
  </si>
  <si>
    <t>***</t>
  </si>
  <si>
    <t>28"</t>
  </si>
  <si>
    <t>30"</t>
  </si>
  <si>
    <t>32"</t>
  </si>
  <si>
    <t>70"</t>
  </si>
  <si>
    <t>1750 A</t>
  </si>
  <si>
    <t>74"</t>
  </si>
  <si>
    <t>1850 A</t>
  </si>
  <si>
    <t>80"</t>
  </si>
  <si>
    <t>2000 A</t>
  </si>
  <si>
    <t>38"</t>
  </si>
  <si>
    <t>950 A</t>
  </si>
  <si>
    <t>2013.   1.   5.</t>
  </si>
  <si>
    <t>90"</t>
  </si>
  <si>
    <t>2250 A</t>
  </si>
  <si>
    <t>100"</t>
  </si>
  <si>
    <t>2500 A</t>
  </si>
  <si>
    <t>104"</t>
  </si>
  <si>
    <t>108"</t>
  </si>
  <si>
    <t>2600 A</t>
  </si>
  <si>
    <t>2800 A</t>
  </si>
  <si>
    <t>112"</t>
  </si>
  <si>
    <t>2700 A</t>
  </si>
  <si>
    <t>Sch.120</t>
  </si>
  <si>
    <t>2016.   4.   11.</t>
  </si>
  <si>
    <t xml:space="preserve"> NTES</t>
  </si>
  <si>
    <t xml:space="preserve">Narai Thermal Engineering Services </t>
  </si>
  <si>
    <t xml:space="preserve"> NTES</t>
  </si>
  <si>
    <t>STPY added.</t>
  </si>
  <si>
    <t>40"</t>
  </si>
  <si>
    <t>1000 A</t>
  </si>
  <si>
    <t>36"</t>
  </si>
  <si>
    <t>850 A</t>
  </si>
  <si>
    <t>44"</t>
  </si>
  <si>
    <t>48"</t>
  </si>
  <si>
    <t>54"</t>
  </si>
  <si>
    <t>60"</t>
  </si>
  <si>
    <t>72"</t>
  </si>
  <si>
    <t>80"</t>
  </si>
  <si>
    <t>64"</t>
  </si>
  <si>
    <t>1600 A</t>
  </si>
  <si>
    <t>2.</t>
  </si>
  <si>
    <t>Sch.120</t>
  </si>
  <si>
    <t>88"</t>
  </si>
  <si>
    <t>2200 A</t>
  </si>
  <si>
    <t>84"</t>
  </si>
  <si>
    <t>2100 A</t>
  </si>
  <si>
    <t>Sch.60</t>
  </si>
  <si>
    <t>2019. 10. 30 !</t>
  </si>
  <si>
    <t>Sch.100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</si>
</sst>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AM/PM\ h:mm:ss"/>
    <numFmt numFmtId="178" formatCode="0.000"/>
    <numFmt numFmtId="179" formatCode="0.0"/>
    <numFmt numFmtId="180" formatCode="0.0000"/>
    <numFmt numFmtId="181" formatCode="0_ "/>
    <numFmt numFmtId="182" formatCode="0;_ᰀ"/>
    <numFmt numFmtId="183" formatCode="0;_⠀"/>
    <numFmt numFmtId="184" formatCode="0.000_ "/>
    <numFmt numFmtId="185" formatCode="0.00_ "/>
    <numFmt numFmtId="186" formatCode="mm&quot;월&quot;\ dd&quot;일&quot;"/>
    <numFmt numFmtId="187" formatCode="0.0_ "/>
    <numFmt numFmtId="188" formatCode="#,##0_);[Red]\(#,##0\)"/>
    <numFmt numFmtId="189" formatCode="#,##0.0_ "/>
    <numFmt numFmtId="190" formatCode="#,##0.00_ "/>
    <numFmt numFmtId="191" formatCode="0.0000_ "/>
    <numFmt numFmtId="192" formatCode="0.00000000_ "/>
    <numFmt numFmtId="193" formatCode="0.0000000_ "/>
    <numFmt numFmtId="194" formatCode="0.000000_ "/>
    <numFmt numFmtId="195" formatCode="0.00000_ "/>
  </numFmts>
  <fonts count="28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u val="single"/>
      <sz val="11"/>
      <color indexed="12"/>
      <name val="돋움"/>
      <family val="3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sz val="9"/>
      <color indexed="12"/>
      <name val="Arial"/>
      <family val="2"/>
    </font>
    <font>
      <b/>
      <sz val="10"/>
      <name val="돋움"/>
      <family val="3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7.5"/>
      <name val="Arial"/>
      <family val="2"/>
    </font>
    <font>
      <b/>
      <sz val="9"/>
      <name val="돋움"/>
      <family val="3"/>
    </font>
    <font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3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2" fillId="0" borderId="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9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4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1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17" fillId="0" borderId="42" xfId="0" applyNumberFormat="1" applyFont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85" fontId="2" fillId="0" borderId="5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5" fontId="2" fillId="0" borderId="38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3" fillId="0" borderId="46" xfId="0" applyNumberFormat="1" applyFont="1" applyBorder="1" applyAlignment="1">
      <alignment horizontal="center"/>
    </xf>
    <xf numFmtId="1" fontId="3" fillId="0" borderId="4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76" fontId="3" fillId="0" borderId="3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2" xfId="0" applyNumberFormat="1" applyFont="1" applyBorder="1" applyAlignment="1">
      <alignment horizontal="center"/>
    </xf>
    <xf numFmtId="185" fontId="2" fillId="0" borderId="3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6" fontId="13" fillId="0" borderId="4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187" fontId="2" fillId="0" borderId="1" xfId="0" applyNumberFormat="1" applyFont="1" applyBorder="1" applyAlignment="1">
      <alignment horizontal="center"/>
    </xf>
    <xf numFmtId="187" fontId="2" fillId="0" borderId="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3" fillId="0" borderId="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13" fillId="0" borderId="44" xfId="0" applyNumberFormat="1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87" fontId="2" fillId="0" borderId="4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19" xfId="0" applyNumberFormat="1" applyFont="1" applyBorder="1" applyAlignment="1">
      <alignment horizontal="center"/>
    </xf>
    <xf numFmtId="185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7" fontId="2" fillId="0" borderId="51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7" fontId="2" fillId="0" borderId="39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6" fontId="13" fillId="0" borderId="30" xfId="0" applyNumberFormat="1" applyFont="1" applyBorder="1" applyAlignment="1">
      <alignment horizontal="center"/>
    </xf>
    <xf numFmtId="176" fontId="13" fillId="0" borderId="37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187" fontId="2" fillId="0" borderId="52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6" fontId="3" fillId="0" borderId="32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6" fontId="2" fillId="0" borderId="3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87" fontId="2" fillId="0" borderId="4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87" fontId="2" fillId="0" borderId="19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3" fillId="0" borderId="4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1" fontId="2" fillId="0" borderId="5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1" fontId="2" fillId="0" borderId="3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181" fontId="2" fillId="0" borderId="36" xfId="0" applyNumberFormat="1" applyFont="1" applyBorder="1" applyAlignment="1">
      <alignment horizontal="center"/>
    </xf>
    <xf numFmtId="181" fontId="2" fillId="0" borderId="48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81" fontId="2" fillId="0" borderId="50" xfId="0" applyNumberFormat="1" applyFont="1" applyBorder="1" applyAlignment="1">
      <alignment horizontal="center"/>
    </xf>
    <xf numFmtId="181" fontId="2" fillId="0" borderId="43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81" fontId="2" fillId="0" borderId="27" xfId="0" applyNumberFormat="1" applyFont="1" applyBorder="1" applyAlignment="1">
      <alignment horizontal="center"/>
    </xf>
    <xf numFmtId="181" fontId="2" fillId="0" borderId="2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81" fontId="2" fillId="0" borderId="32" xfId="0" applyNumberFormat="1" applyFont="1" applyBorder="1" applyAlignment="1">
      <alignment horizontal="center"/>
    </xf>
    <xf numFmtId="181" fontId="2" fillId="0" borderId="31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181" fontId="2" fillId="0" borderId="54" xfId="0" applyNumberFormat="1" applyFont="1" applyBorder="1" applyAlignment="1">
      <alignment horizontal="center"/>
    </xf>
    <xf numFmtId="181" fontId="2" fillId="0" borderId="57" xfId="0" applyNumberFormat="1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1" fontId="13" fillId="0" borderId="37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187" fontId="2" fillId="0" borderId="21" xfId="0" applyNumberFormat="1" applyFont="1" applyBorder="1" applyAlignment="1">
      <alignment horizontal="center"/>
    </xf>
    <xf numFmtId="187" fontId="2" fillId="0" borderId="20" xfId="0" applyNumberFormat="1" applyFont="1" applyBorder="1" applyAlignment="1">
      <alignment horizontal="center"/>
    </xf>
    <xf numFmtId="187" fontId="2" fillId="0" borderId="30" xfId="0" applyNumberFormat="1" applyFont="1" applyBorder="1" applyAlignment="1">
      <alignment horizontal="center"/>
    </xf>
    <xf numFmtId="187" fontId="2" fillId="0" borderId="37" xfId="0" applyNumberFormat="1" applyFont="1" applyBorder="1" applyAlignment="1">
      <alignment horizontal="center"/>
    </xf>
    <xf numFmtId="187" fontId="2" fillId="0" borderId="38" xfId="0" applyNumberFormat="1" applyFont="1" applyBorder="1" applyAlignment="1">
      <alignment horizontal="center"/>
    </xf>
    <xf numFmtId="187" fontId="2" fillId="0" borderId="42" xfId="0" applyNumberFormat="1" applyFont="1" applyBorder="1" applyAlignment="1">
      <alignment horizontal="center"/>
    </xf>
    <xf numFmtId="187" fontId="2" fillId="0" borderId="53" xfId="0" applyNumberFormat="1" applyFont="1" applyBorder="1" applyAlignment="1">
      <alignment horizontal="center"/>
    </xf>
    <xf numFmtId="187" fontId="2" fillId="0" borderId="55" xfId="0" applyNumberFormat="1" applyFont="1" applyBorder="1" applyAlignment="1">
      <alignment horizontal="center"/>
    </xf>
    <xf numFmtId="187" fontId="2" fillId="0" borderId="5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0" borderId="3" xfId="0" applyNumberFormat="1" applyFont="1" applyBorder="1" applyAlignment="1">
      <alignment horizontal="center"/>
    </xf>
    <xf numFmtId="181" fontId="2" fillId="0" borderId="51" xfId="0" applyNumberFormat="1" applyFont="1" applyBorder="1" applyAlignment="1">
      <alignment horizontal="center"/>
    </xf>
    <xf numFmtId="181" fontId="2" fillId="0" borderId="37" xfId="0" applyNumberFormat="1" applyFont="1" applyBorder="1" applyAlignment="1">
      <alignment horizontal="center"/>
    </xf>
    <xf numFmtId="181" fontId="2" fillId="0" borderId="39" xfId="0" applyNumberFormat="1" applyFont="1" applyBorder="1" applyAlignment="1">
      <alignment horizontal="center"/>
    </xf>
    <xf numFmtId="181" fontId="2" fillId="0" borderId="2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8" xfId="0" applyBorder="1" applyAlignment="1">
      <alignment/>
    </xf>
    <xf numFmtId="0" fontId="13" fillId="0" borderId="5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52" xfId="0" applyNumberFormat="1" applyFont="1" applyBorder="1" applyAlignment="1">
      <alignment horizontal="center"/>
    </xf>
    <xf numFmtId="1" fontId="9" fillId="0" borderId="5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81" fontId="2" fillId="0" borderId="52" xfId="0" applyNumberFormat="1" applyFont="1" applyBorder="1" applyAlignment="1">
      <alignment horizontal="center"/>
    </xf>
    <xf numFmtId="181" fontId="2" fillId="0" borderId="56" xfId="0" applyNumberFormat="1" applyFont="1" applyBorder="1" applyAlignment="1">
      <alignment horizontal="center"/>
    </xf>
    <xf numFmtId="181" fontId="2" fillId="0" borderId="40" xfId="0" applyNumberFormat="1" applyFont="1" applyBorder="1" applyAlignment="1">
      <alignment horizontal="center"/>
    </xf>
    <xf numFmtId="181" fontId="2" fillId="0" borderId="42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187" fontId="2" fillId="0" borderId="8" xfId="0" applyNumberFormat="1" applyFont="1" applyBorder="1" applyAlignment="1">
      <alignment horizontal="center"/>
    </xf>
    <xf numFmtId="187" fontId="2" fillId="0" borderId="25" xfId="0" applyNumberFormat="1" applyFont="1" applyBorder="1" applyAlignment="1">
      <alignment horizontal="center"/>
    </xf>
    <xf numFmtId="187" fontId="2" fillId="0" borderId="23" xfId="0" applyNumberFormat="1" applyFont="1" applyBorder="1" applyAlignment="1">
      <alignment horizontal="center"/>
    </xf>
    <xf numFmtId="181" fontId="2" fillId="0" borderId="2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81" fontId="2" fillId="0" borderId="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87" fontId="2" fillId="0" borderId="1" xfId="0" applyNumberFormat="1" applyFont="1" applyBorder="1" applyAlignment="1">
      <alignment horizontal="right"/>
    </xf>
    <xf numFmtId="187" fontId="2" fillId="0" borderId="2" xfId="0" applyNumberFormat="1" applyFont="1" applyBorder="1" applyAlignment="1">
      <alignment horizontal="right"/>
    </xf>
    <xf numFmtId="187" fontId="2" fillId="0" borderId="17" xfId="0" applyNumberFormat="1" applyFont="1" applyBorder="1" applyAlignment="1">
      <alignment horizontal="right"/>
    </xf>
    <xf numFmtId="187" fontId="2" fillId="0" borderId="3" xfId="0" applyNumberFormat="1" applyFont="1" applyBorder="1" applyAlignment="1">
      <alignment horizontal="right"/>
    </xf>
    <xf numFmtId="187" fontId="2" fillId="0" borderId="52" xfId="0" applyNumberFormat="1" applyFont="1" applyBorder="1" applyAlignment="1">
      <alignment horizontal="right"/>
    </xf>
    <xf numFmtId="187" fontId="2" fillId="0" borderId="53" xfId="0" applyNumberFormat="1" applyFont="1" applyBorder="1" applyAlignment="1">
      <alignment horizontal="right"/>
    </xf>
    <xf numFmtId="187" fontId="2" fillId="0" borderId="55" xfId="0" applyNumberFormat="1" applyFont="1" applyBorder="1" applyAlignment="1">
      <alignment horizontal="right"/>
    </xf>
    <xf numFmtId="187" fontId="2" fillId="0" borderId="56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45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/>
    </xf>
    <xf numFmtId="0" fontId="2" fillId="0" borderId="39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185" fontId="2" fillId="0" borderId="38" xfId="0" applyNumberFormat="1" applyFont="1" applyBorder="1" applyAlignment="1">
      <alignment horizontal="right"/>
    </xf>
    <xf numFmtId="185" fontId="2" fillId="0" borderId="42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3" fillId="0" borderId="3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85" fontId="2" fillId="0" borderId="17" xfId="0" applyNumberFormat="1" applyFont="1" applyBorder="1" applyAlignment="1">
      <alignment horizontal="right"/>
    </xf>
    <xf numFmtId="185" fontId="2" fillId="0" borderId="3" xfId="0" applyNumberFormat="1" applyFont="1" applyBorder="1" applyAlignment="1">
      <alignment horizontal="right"/>
    </xf>
    <xf numFmtId="185" fontId="2" fillId="0" borderId="21" xfId="0" applyNumberFormat="1" applyFont="1" applyBorder="1" applyAlignment="1">
      <alignment horizontal="right"/>
    </xf>
    <xf numFmtId="185" fontId="2" fillId="0" borderId="20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176" fontId="2" fillId="0" borderId="31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0" fontId="2" fillId="0" borderId="57" xfId="0" applyNumberFormat="1" applyFont="1" applyBorder="1" applyAlignment="1">
      <alignment/>
    </xf>
    <xf numFmtId="0" fontId="2" fillId="0" borderId="55" xfId="0" applyNumberFormat="1" applyFont="1" applyBorder="1" applyAlignment="1">
      <alignment/>
    </xf>
    <xf numFmtId="0" fontId="3" fillId="0" borderId="52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2" fillId="0" borderId="54" xfId="0" applyNumberFormat="1" applyFont="1" applyBorder="1" applyAlignment="1">
      <alignment/>
    </xf>
    <xf numFmtId="0" fontId="2" fillId="0" borderId="50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62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3" fillId="0" borderId="3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187" fontId="2" fillId="0" borderId="51" xfId="0" applyNumberFormat="1" applyFont="1" applyBorder="1" applyAlignment="1">
      <alignment horizontal="right"/>
    </xf>
    <xf numFmtId="187" fontId="2" fillId="0" borderId="45" xfId="0" applyNumberFormat="1" applyFont="1" applyBorder="1" applyAlignment="1">
      <alignment horizontal="right"/>
    </xf>
    <xf numFmtId="187" fontId="2" fillId="0" borderId="30" xfId="0" applyNumberFormat="1" applyFont="1" applyBorder="1" applyAlignment="1">
      <alignment horizontal="right"/>
    </xf>
    <xf numFmtId="187" fontId="2" fillId="0" borderId="37" xfId="0" applyNumberFormat="1" applyFont="1" applyBorder="1" applyAlignment="1">
      <alignment horizontal="right"/>
    </xf>
    <xf numFmtId="0" fontId="8" fillId="0" borderId="48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0" fontId="2" fillId="0" borderId="4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3" fillId="0" borderId="52" xfId="0" applyNumberFormat="1" applyFont="1" applyBorder="1" applyAlignment="1">
      <alignment horizontal="center"/>
    </xf>
    <xf numFmtId="0" fontId="13" fillId="0" borderId="53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/>
    </xf>
    <xf numFmtId="0" fontId="9" fillId="0" borderId="43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13" fillId="0" borderId="2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0" fontId="13" fillId="0" borderId="40" xfId="0" applyNumberFormat="1" applyFont="1" applyBorder="1" applyAlignment="1">
      <alignment/>
    </xf>
    <xf numFmtId="0" fontId="13" fillId="0" borderId="5" xfId="0" applyNumberFormat="1" applyFont="1" applyBorder="1" applyAlignment="1">
      <alignment/>
    </xf>
    <xf numFmtId="0" fontId="9" fillId="0" borderId="50" xfId="0" applyNumberFormat="1" applyFont="1" applyBorder="1" applyAlignment="1">
      <alignment/>
    </xf>
    <xf numFmtId="0" fontId="9" fillId="0" borderId="48" xfId="0" applyNumberFormat="1" applyFont="1" applyBorder="1" applyAlignment="1">
      <alignment/>
    </xf>
    <xf numFmtId="0" fontId="13" fillId="0" borderId="39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9" fillId="0" borderId="36" xfId="0" applyNumberFormat="1" applyFont="1" applyBorder="1" applyAlignment="1">
      <alignment/>
    </xf>
    <xf numFmtId="0" fontId="3" fillId="0" borderId="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right"/>
    </xf>
    <xf numFmtId="0" fontId="2" fillId="0" borderId="55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/>
    </xf>
    <xf numFmtId="0" fontId="2" fillId="0" borderId="24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3" fillId="0" borderId="4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vertical="center"/>
    </xf>
    <xf numFmtId="0" fontId="3" fillId="0" borderId="3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6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46" xfId="0" applyNumberFormat="1" applyFont="1" applyBorder="1" applyAlignment="1">
      <alignment/>
    </xf>
    <xf numFmtId="0" fontId="2" fillId="0" borderId="47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3" fillId="0" borderId="40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2" fillId="0" borderId="42" xfId="0" applyNumberFormat="1" applyFont="1" applyBorder="1" applyAlignment="1">
      <alignment/>
    </xf>
    <xf numFmtId="0" fontId="2" fillId="0" borderId="56" xfId="0" applyNumberFormat="1" applyFont="1" applyBorder="1" applyAlignment="1">
      <alignment/>
    </xf>
    <xf numFmtId="176" fontId="3" fillId="0" borderId="52" xfId="0" applyNumberFormat="1" applyFont="1" applyBorder="1" applyAlignment="1">
      <alignment horizontal="right"/>
    </xf>
    <xf numFmtId="176" fontId="3" fillId="0" borderId="53" xfId="0" applyNumberFormat="1" applyFont="1" applyBorder="1" applyAlignment="1">
      <alignment horizontal="right"/>
    </xf>
    <xf numFmtId="176" fontId="2" fillId="0" borderId="56" xfId="0" applyNumberFormat="1" applyFont="1" applyBorder="1" applyAlignment="1">
      <alignment/>
    </xf>
    <xf numFmtId="0" fontId="3" fillId="0" borderId="4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55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/>
    </xf>
    <xf numFmtId="0" fontId="9" fillId="0" borderId="3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176" fontId="3" fillId="0" borderId="3" xfId="0" applyNumberFormat="1" applyFont="1" applyBorder="1" applyAlignment="1">
      <alignment horizontal="right"/>
    </xf>
    <xf numFmtId="176" fontId="3" fillId="0" borderId="51" xfId="0" applyNumberFormat="1" applyFont="1" applyBorder="1" applyAlignment="1">
      <alignment horizontal="right"/>
    </xf>
    <xf numFmtId="176" fontId="3" fillId="0" borderId="45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176" fontId="2" fillId="0" borderId="48" xfId="0" applyNumberFormat="1" applyFont="1" applyBorder="1" applyAlignment="1">
      <alignment/>
    </xf>
    <xf numFmtId="0" fontId="3" fillId="0" borderId="51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61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0" borderId="49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5" fillId="0" borderId="43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5" fillId="0" borderId="38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3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 vertical="center"/>
    </xf>
    <xf numFmtId="0" fontId="20" fillId="0" borderId="51" xfId="0" applyNumberFormat="1" applyFont="1" applyBorder="1" applyAlignment="1">
      <alignment horizontal="center" vertical="center"/>
    </xf>
    <xf numFmtId="0" fontId="20" fillId="0" borderId="6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/>
    </xf>
    <xf numFmtId="0" fontId="5" fillId="0" borderId="44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5" fillId="0" borderId="62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/>
    </xf>
    <xf numFmtId="0" fontId="9" fillId="0" borderId="57" xfId="0" applyNumberFormat="1" applyFont="1" applyBorder="1" applyAlignment="1">
      <alignment/>
    </xf>
    <xf numFmtId="0" fontId="9" fillId="0" borderId="55" xfId="0" applyNumberFormat="1" applyFont="1" applyBorder="1" applyAlignment="1">
      <alignment/>
    </xf>
    <xf numFmtId="0" fontId="8" fillId="0" borderId="55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9" fillId="0" borderId="54" xfId="0" applyNumberFormat="1" applyFont="1" applyBorder="1" applyAlignment="1">
      <alignment/>
    </xf>
    <xf numFmtId="0" fontId="8" fillId="0" borderId="54" xfId="0" applyNumberFormat="1" applyFont="1" applyBorder="1" applyAlignment="1">
      <alignment/>
    </xf>
    <xf numFmtId="0" fontId="8" fillId="0" borderId="58" xfId="0" applyNumberFormat="1" applyFont="1" applyBorder="1" applyAlignment="1">
      <alignment/>
    </xf>
    <xf numFmtId="0" fontId="8" fillId="0" borderId="56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5" fillId="0" borderId="50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" fontId="13" fillId="0" borderId="72" xfId="0" applyNumberFormat="1" applyFont="1" applyBorder="1" applyAlignment="1">
      <alignment horizontal="center"/>
    </xf>
    <xf numFmtId="1" fontId="13" fillId="0" borderId="73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3" fillId="0" borderId="3" xfId="0" applyFont="1" applyBorder="1" applyAlignment="1">
      <alignment/>
    </xf>
    <xf numFmtId="176" fontId="13" fillId="0" borderId="17" xfId="0" applyNumberFormat="1" applyFont="1" applyBorder="1" applyAlignment="1">
      <alignment/>
    </xf>
    <xf numFmtId="176" fontId="13" fillId="0" borderId="3" xfId="0" applyNumberFormat="1" applyFont="1" applyBorder="1" applyAlignment="1">
      <alignment/>
    </xf>
    <xf numFmtId="0" fontId="9" fillId="0" borderId="17" xfId="0" applyFont="1" applyBorder="1" applyAlignment="1">
      <alignment/>
    </xf>
    <xf numFmtId="1" fontId="13" fillId="0" borderId="4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76" fontId="3" fillId="0" borderId="17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50</xdr:row>
      <xdr:rowOff>0</xdr:rowOff>
    </xdr:from>
    <xdr:to>
      <xdr:col>42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001000" y="7219950"/>
          <a:ext cx="4000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40</xdr:col>
      <xdr:colOff>0</xdr:colOff>
      <xdr:row>50</xdr:row>
      <xdr:rowOff>0</xdr:rowOff>
    </xdr:from>
    <xdr:to>
      <xdr:col>42</xdr:col>
      <xdr:colOff>0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>
          <a:off x="8001000" y="7219950"/>
          <a:ext cx="4000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40</xdr:col>
      <xdr:colOff>0</xdr:colOff>
      <xdr:row>5</xdr:row>
      <xdr:rowOff>0</xdr:rowOff>
    </xdr:from>
    <xdr:to>
      <xdr:col>42</xdr:col>
      <xdr:colOff>0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8001000" y="752475"/>
          <a:ext cx="400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40</xdr:col>
      <xdr:colOff>0</xdr:colOff>
      <xdr:row>5</xdr:row>
      <xdr:rowOff>0</xdr:rowOff>
    </xdr:from>
    <xdr:to>
      <xdr:col>42</xdr:col>
      <xdr:colOff>0</xdr:colOff>
      <xdr:row>39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8001000" y="752475"/>
          <a:ext cx="400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62</xdr:col>
      <xdr:colOff>0</xdr:colOff>
      <xdr:row>39</xdr:row>
      <xdr:rowOff>0</xdr:rowOff>
    </xdr:to>
    <xdr:sp>
      <xdr:nvSpPr>
        <xdr:cNvPr id="5" name="Arc 45"/>
        <xdr:cNvSpPr>
          <a:spLocks/>
        </xdr:cNvSpPr>
      </xdr:nvSpPr>
      <xdr:spPr>
        <a:xfrm flipH="1">
          <a:off x="12277725" y="4467225"/>
          <a:ext cx="238125" cy="114300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68</xdr:col>
      <xdr:colOff>0</xdr:colOff>
      <xdr:row>31</xdr:row>
      <xdr:rowOff>0</xdr:rowOff>
    </xdr:to>
    <xdr:sp>
      <xdr:nvSpPr>
        <xdr:cNvPr id="6" name="Line 46"/>
        <xdr:cNvSpPr>
          <a:spLocks/>
        </xdr:cNvSpPr>
      </xdr:nvSpPr>
      <xdr:spPr>
        <a:xfrm>
          <a:off x="12515850" y="446722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152400</xdr:colOff>
      <xdr:row>39</xdr:row>
      <xdr:rowOff>0</xdr:rowOff>
    </xdr:from>
    <xdr:to>
      <xdr:col>68</xdr:col>
      <xdr:colOff>0</xdr:colOff>
      <xdr:row>39</xdr:row>
      <xdr:rowOff>0</xdr:rowOff>
    </xdr:to>
    <xdr:sp>
      <xdr:nvSpPr>
        <xdr:cNvPr id="7" name="Line 47"/>
        <xdr:cNvSpPr>
          <a:spLocks/>
        </xdr:cNvSpPr>
      </xdr:nvSpPr>
      <xdr:spPr>
        <a:xfrm>
          <a:off x="13858875" y="5610225"/>
          <a:ext cx="85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35</xdr:row>
      <xdr:rowOff>0</xdr:rowOff>
    </xdr:to>
    <xdr:sp>
      <xdr:nvSpPr>
        <xdr:cNvPr id="8" name="Line 48"/>
        <xdr:cNvSpPr>
          <a:spLocks/>
        </xdr:cNvSpPr>
      </xdr:nvSpPr>
      <xdr:spPr>
        <a:xfrm>
          <a:off x="1227772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62</xdr:col>
      <xdr:colOff>85725</xdr:colOff>
      <xdr:row>39</xdr:row>
      <xdr:rowOff>0</xdr:rowOff>
    </xdr:to>
    <xdr:sp>
      <xdr:nvSpPr>
        <xdr:cNvPr id="9" name="Line 56"/>
        <xdr:cNvSpPr>
          <a:spLocks/>
        </xdr:cNvSpPr>
      </xdr:nvSpPr>
      <xdr:spPr>
        <a:xfrm>
          <a:off x="12515850" y="5610225"/>
          <a:ext cx="85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39</xdr:row>
      <xdr:rowOff>0</xdr:rowOff>
    </xdr:from>
    <xdr:to>
      <xdr:col>65</xdr:col>
      <xdr:colOff>190500</xdr:colOff>
      <xdr:row>39</xdr:row>
      <xdr:rowOff>0</xdr:rowOff>
    </xdr:to>
    <xdr:sp>
      <xdr:nvSpPr>
        <xdr:cNvPr id="10" name="Line 57"/>
        <xdr:cNvSpPr>
          <a:spLocks/>
        </xdr:cNvSpPr>
      </xdr:nvSpPr>
      <xdr:spPr>
        <a:xfrm>
          <a:off x="13039725" y="5610225"/>
          <a:ext cx="381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41</xdr:row>
      <xdr:rowOff>0</xdr:rowOff>
    </xdr:from>
    <xdr:to>
      <xdr:col>63</xdr:col>
      <xdr:colOff>152400</xdr:colOff>
      <xdr:row>41</xdr:row>
      <xdr:rowOff>0</xdr:rowOff>
    </xdr:to>
    <xdr:sp>
      <xdr:nvSpPr>
        <xdr:cNvPr id="11" name="Line 59"/>
        <xdr:cNvSpPr>
          <a:spLocks/>
        </xdr:cNvSpPr>
      </xdr:nvSpPr>
      <xdr:spPr>
        <a:xfrm>
          <a:off x="12620625" y="589597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40</xdr:row>
      <xdr:rowOff>95250</xdr:rowOff>
    </xdr:from>
    <xdr:to>
      <xdr:col>63</xdr:col>
      <xdr:colOff>152400</xdr:colOff>
      <xdr:row>40</xdr:row>
      <xdr:rowOff>95250</xdr:rowOff>
    </xdr:to>
    <xdr:sp>
      <xdr:nvSpPr>
        <xdr:cNvPr id="12" name="Line 60"/>
        <xdr:cNvSpPr>
          <a:spLocks/>
        </xdr:cNvSpPr>
      </xdr:nvSpPr>
      <xdr:spPr>
        <a:xfrm>
          <a:off x="12620625" y="58483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37</xdr:row>
      <xdr:rowOff>0</xdr:rowOff>
    </xdr:from>
    <xdr:to>
      <xdr:col>64</xdr:col>
      <xdr:colOff>47625</xdr:colOff>
      <xdr:row>37</xdr:row>
      <xdr:rowOff>0</xdr:rowOff>
    </xdr:to>
    <xdr:sp>
      <xdr:nvSpPr>
        <xdr:cNvPr id="13" name="Line 61"/>
        <xdr:cNvSpPr>
          <a:spLocks/>
        </xdr:cNvSpPr>
      </xdr:nvSpPr>
      <xdr:spPr>
        <a:xfrm>
          <a:off x="12601575" y="532447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37</xdr:row>
      <xdr:rowOff>76200</xdr:rowOff>
    </xdr:from>
    <xdr:to>
      <xdr:col>62</xdr:col>
      <xdr:colOff>123825</xdr:colOff>
      <xdr:row>40</xdr:row>
      <xdr:rowOff>95250</xdr:rowOff>
    </xdr:to>
    <xdr:sp>
      <xdr:nvSpPr>
        <xdr:cNvPr id="14" name="Line 62"/>
        <xdr:cNvSpPr>
          <a:spLocks/>
        </xdr:cNvSpPr>
      </xdr:nvSpPr>
      <xdr:spPr>
        <a:xfrm flipH="1" flipV="1">
          <a:off x="12639675" y="540067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133350</xdr:colOff>
      <xdr:row>37</xdr:row>
      <xdr:rowOff>66675</xdr:rowOff>
    </xdr:from>
    <xdr:to>
      <xdr:col>64</xdr:col>
      <xdr:colOff>0</xdr:colOff>
      <xdr:row>40</xdr:row>
      <xdr:rowOff>95250</xdr:rowOff>
    </xdr:to>
    <xdr:sp>
      <xdr:nvSpPr>
        <xdr:cNvPr id="15" name="Line 63"/>
        <xdr:cNvSpPr>
          <a:spLocks/>
        </xdr:cNvSpPr>
      </xdr:nvSpPr>
      <xdr:spPr>
        <a:xfrm flipV="1">
          <a:off x="12887325" y="5391150"/>
          <a:ext cx="1047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38100</xdr:rowOff>
    </xdr:from>
    <xdr:to>
      <xdr:col>62</xdr:col>
      <xdr:colOff>123825</xdr:colOff>
      <xdr:row>39</xdr:row>
      <xdr:rowOff>38100</xdr:rowOff>
    </xdr:to>
    <xdr:sp>
      <xdr:nvSpPr>
        <xdr:cNvPr id="16" name="Line 64"/>
        <xdr:cNvSpPr>
          <a:spLocks/>
        </xdr:cNvSpPr>
      </xdr:nvSpPr>
      <xdr:spPr>
        <a:xfrm>
          <a:off x="12601575" y="5648325"/>
          <a:ext cx="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190500</xdr:colOff>
      <xdr:row>39</xdr:row>
      <xdr:rowOff>38100</xdr:rowOff>
    </xdr:from>
    <xdr:to>
      <xdr:col>64</xdr:col>
      <xdr:colOff>47625</xdr:colOff>
      <xdr:row>39</xdr:row>
      <xdr:rowOff>38100</xdr:rowOff>
    </xdr:to>
    <xdr:sp>
      <xdr:nvSpPr>
        <xdr:cNvPr id="17" name="Line 65"/>
        <xdr:cNvSpPr>
          <a:spLocks/>
        </xdr:cNvSpPr>
      </xdr:nvSpPr>
      <xdr:spPr>
        <a:xfrm>
          <a:off x="12944475" y="5648325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37</xdr:row>
      <xdr:rowOff>0</xdr:rowOff>
    </xdr:from>
    <xdr:to>
      <xdr:col>64</xdr:col>
      <xdr:colOff>47625</xdr:colOff>
      <xdr:row>39</xdr:row>
      <xdr:rowOff>38100</xdr:rowOff>
    </xdr:to>
    <xdr:sp>
      <xdr:nvSpPr>
        <xdr:cNvPr id="18" name="Line 66"/>
        <xdr:cNvSpPr>
          <a:spLocks/>
        </xdr:cNvSpPr>
      </xdr:nvSpPr>
      <xdr:spPr>
        <a:xfrm flipH="1">
          <a:off x="13039725" y="532447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37</xdr:row>
      <xdr:rowOff>76200</xdr:rowOff>
    </xdr:from>
    <xdr:to>
      <xdr:col>64</xdr:col>
      <xdr:colOff>0</xdr:colOff>
      <xdr:row>37</xdr:row>
      <xdr:rowOff>76200</xdr:rowOff>
    </xdr:to>
    <xdr:sp>
      <xdr:nvSpPr>
        <xdr:cNvPr id="19" name="Line 67"/>
        <xdr:cNvSpPr>
          <a:spLocks/>
        </xdr:cNvSpPr>
      </xdr:nvSpPr>
      <xdr:spPr>
        <a:xfrm flipH="1">
          <a:off x="12639675" y="54006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37</xdr:row>
      <xdr:rowOff>0</xdr:rowOff>
    </xdr:from>
    <xdr:to>
      <xdr:col>62</xdr:col>
      <xdr:colOff>85725</xdr:colOff>
      <xdr:row>39</xdr:row>
      <xdr:rowOff>38100</xdr:rowOff>
    </xdr:to>
    <xdr:sp>
      <xdr:nvSpPr>
        <xdr:cNvPr id="20" name="Line 68"/>
        <xdr:cNvSpPr>
          <a:spLocks/>
        </xdr:cNvSpPr>
      </xdr:nvSpPr>
      <xdr:spPr>
        <a:xfrm flipH="1" flipV="1">
          <a:off x="12601575" y="532447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152400</xdr:colOff>
      <xdr:row>40</xdr:row>
      <xdr:rowOff>95250</xdr:rowOff>
    </xdr:from>
    <xdr:to>
      <xdr:col>63</xdr:col>
      <xdr:colOff>152400</xdr:colOff>
      <xdr:row>41</xdr:row>
      <xdr:rowOff>0</xdr:rowOff>
    </xdr:to>
    <xdr:sp>
      <xdr:nvSpPr>
        <xdr:cNvPr id="21" name="Line 69"/>
        <xdr:cNvSpPr>
          <a:spLocks/>
        </xdr:cNvSpPr>
      </xdr:nvSpPr>
      <xdr:spPr>
        <a:xfrm flipH="1">
          <a:off x="12906375" y="5848350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40</xdr:row>
      <xdr:rowOff>95250</xdr:rowOff>
    </xdr:from>
    <xdr:to>
      <xdr:col>62</xdr:col>
      <xdr:colOff>104775</xdr:colOff>
      <xdr:row>41</xdr:row>
      <xdr:rowOff>0</xdr:rowOff>
    </xdr:to>
    <xdr:sp>
      <xdr:nvSpPr>
        <xdr:cNvPr id="22" name="Line 70"/>
        <xdr:cNvSpPr>
          <a:spLocks/>
        </xdr:cNvSpPr>
      </xdr:nvSpPr>
      <xdr:spPr>
        <a:xfrm flipH="1">
          <a:off x="12620625" y="5848350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40</xdr:row>
      <xdr:rowOff>85725</xdr:rowOff>
    </xdr:from>
    <xdr:to>
      <xdr:col>63</xdr:col>
      <xdr:colOff>0</xdr:colOff>
      <xdr:row>41</xdr:row>
      <xdr:rowOff>19050</xdr:rowOff>
    </xdr:to>
    <xdr:sp>
      <xdr:nvSpPr>
        <xdr:cNvPr id="23" name="Line 71"/>
        <xdr:cNvSpPr>
          <a:spLocks/>
        </xdr:cNvSpPr>
      </xdr:nvSpPr>
      <xdr:spPr>
        <a:xfrm flipH="1">
          <a:off x="12753975" y="58388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62</xdr:col>
      <xdr:colOff>0</xdr:colOff>
      <xdr:row>39</xdr:row>
      <xdr:rowOff>0</xdr:rowOff>
    </xdr:to>
    <xdr:sp>
      <xdr:nvSpPr>
        <xdr:cNvPr id="24" name="Line 76"/>
        <xdr:cNvSpPr>
          <a:spLocks/>
        </xdr:cNvSpPr>
      </xdr:nvSpPr>
      <xdr:spPr>
        <a:xfrm>
          <a:off x="12515850" y="4467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68</xdr:col>
      <xdr:colOff>0</xdr:colOff>
      <xdr:row>39</xdr:row>
      <xdr:rowOff>0</xdr:rowOff>
    </xdr:to>
    <xdr:sp>
      <xdr:nvSpPr>
        <xdr:cNvPr id="25" name="Line 77"/>
        <xdr:cNvSpPr>
          <a:spLocks/>
        </xdr:cNvSpPr>
      </xdr:nvSpPr>
      <xdr:spPr>
        <a:xfrm>
          <a:off x="13944600" y="4467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69</xdr:col>
      <xdr:colOff>0</xdr:colOff>
      <xdr:row>39</xdr:row>
      <xdr:rowOff>0</xdr:rowOff>
    </xdr:to>
    <xdr:sp>
      <xdr:nvSpPr>
        <xdr:cNvPr id="26" name="Arc 80"/>
        <xdr:cNvSpPr>
          <a:spLocks/>
        </xdr:cNvSpPr>
      </xdr:nvSpPr>
      <xdr:spPr>
        <a:xfrm>
          <a:off x="13944600" y="4467225"/>
          <a:ext cx="238125" cy="114300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41</xdr:row>
      <xdr:rowOff>0</xdr:rowOff>
    </xdr:from>
    <xdr:to>
      <xdr:col>67</xdr:col>
      <xdr:colOff>133350</xdr:colOff>
      <xdr:row>41</xdr:row>
      <xdr:rowOff>0</xdr:rowOff>
    </xdr:to>
    <xdr:sp>
      <xdr:nvSpPr>
        <xdr:cNvPr id="27" name="Line 85"/>
        <xdr:cNvSpPr>
          <a:spLocks/>
        </xdr:cNvSpPr>
      </xdr:nvSpPr>
      <xdr:spPr>
        <a:xfrm flipH="1">
          <a:off x="13554075" y="589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40</xdr:row>
      <xdr:rowOff>95250</xdr:rowOff>
    </xdr:from>
    <xdr:to>
      <xdr:col>67</xdr:col>
      <xdr:colOff>133350</xdr:colOff>
      <xdr:row>40</xdr:row>
      <xdr:rowOff>95250</xdr:rowOff>
    </xdr:to>
    <xdr:sp>
      <xdr:nvSpPr>
        <xdr:cNvPr id="28" name="Line 86"/>
        <xdr:cNvSpPr>
          <a:spLocks/>
        </xdr:cNvSpPr>
      </xdr:nvSpPr>
      <xdr:spPr>
        <a:xfrm flipH="1">
          <a:off x="13554075" y="5848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37</xdr:row>
      <xdr:rowOff>0</xdr:rowOff>
    </xdr:from>
    <xdr:to>
      <xdr:col>67</xdr:col>
      <xdr:colOff>152400</xdr:colOff>
      <xdr:row>37</xdr:row>
      <xdr:rowOff>0</xdr:rowOff>
    </xdr:to>
    <xdr:sp>
      <xdr:nvSpPr>
        <xdr:cNvPr id="29" name="Line 87"/>
        <xdr:cNvSpPr>
          <a:spLocks/>
        </xdr:cNvSpPr>
      </xdr:nvSpPr>
      <xdr:spPr>
        <a:xfrm flipH="1">
          <a:off x="13420725" y="5324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114300</xdr:colOff>
      <xdr:row>37</xdr:row>
      <xdr:rowOff>76200</xdr:rowOff>
    </xdr:from>
    <xdr:to>
      <xdr:col>67</xdr:col>
      <xdr:colOff>114300</xdr:colOff>
      <xdr:row>40</xdr:row>
      <xdr:rowOff>95250</xdr:rowOff>
    </xdr:to>
    <xdr:sp>
      <xdr:nvSpPr>
        <xdr:cNvPr id="30" name="Line 88"/>
        <xdr:cNvSpPr>
          <a:spLocks/>
        </xdr:cNvSpPr>
      </xdr:nvSpPr>
      <xdr:spPr>
        <a:xfrm flipV="1">
          <a:off x="13820775" y="5400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</xdr:colOff>
      <xdr:row>37</xdr:row>
      <xdr:rowOff>76200</xdr:rowOff>
    </xdr:from>
    <xdr:to>
      <xdr:col>66</xdr:col>
      <xdr:colOff>104775</xdr:colOff>
      <xdr:row>40</xdr:row>
      <xdr:rowOff>95250</xdr:rowOff>
    </xdr:to>
    <xdr:sp>
      <xdr:nvSpPr>
        <xdr:cNvPr id="31" name="Line 89"/>
        <xdr:cNvSpPr>
          <a:spLocks/>
        </xdr:cNvSpPr>
      </xdr:nvSpPr>
      <xdr:spPr>
        <a:xfrm flipH="1" flipV="1">
          <a:off x="13477875" y="5400675"/>
          <a:ext cx="95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114300</xdr:colOff>
      <xdr:row>39</xdr:row>
      <xdr:rowOff>38100</xdr:rowOff>
    </xdr:from>
    <xdr:to>
      <xdr:col>67</xdr:col>
      <xdr:colOff>152400</xdr:colOff>
      <xdr:row>39</xdr:row>
      <xdr:rowOff>38100</xdr:rowOff>
    </xdr:to>
    <xdr:sp>
      <xdr:nvSpPr>
        <xdr:cNvPr id="32" name="Line 90"/>
        <xdr:cNvSpPr>
          <a:spLocks/>
        </xdr:cNvSpPr>
      </xdr:nvSpPr>
      <xdr:spPr>
        <a:xfrm flipH="1">
          <a:off x="13820775" y="56483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39</xdr:row>
      <xdr:rowOff>38100</xdr:rowOff>
    </xdr:from>
    <xdr:to>
      <xdr:col>66</xdr:col>
      <xdr:colOff>47625</xdr:colOff>
      <xdr:row>39</xdr:row>
      <xdr:rowOff>38100</xdr:rowOff>
    </xdr:to>
    <xdr:sp>
      <xdr:nvSpPr>
        <xdr:cNvPr id="33" name="Line 91"/>
        <xdr:cNvSpPr>
          <a:spLocks/>
        </xdr:cNvSpPr>
      </xdr:nvSpPr>
      <xdr:spPr>
        <a:xfrm flipH="1">
          <a:off x="13420725" y="5648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37</xdr:row>
      <xdr:rowOff>0</xdr:rowOff>
    </xdr:from>
    <xdr:to>
      <xdr:col>65</xdr:col>
      <xdr:colOff>190500</xdr:colOff>
      <xdr:row>39</xdr:row>
      <xdr:rowOff>38100</xdr:rowOff>
    </xdr:to>
    <xdr:sp>
      <xdr:nvSpPr>
        <xdr:cNvPr id="34" name="Line 92"/>
        <xdr:cNvSpPr>
          <a:spLocks/>
        </xdr:cNvSpPr>
      </xdr:nvSpPr>
      <xdr:spPr>
        <a:xfrm>
          <a:off x="13420725" y="532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</xdr:colOff>
      <xdr:row>37</xdr:row>
      <xdr:rowOff>76200</xdr:rowOff>
    </xdr:from>
    <xdr:to>
      <xdr:col>67</xdr:col>
      <xdr:colOff>114300</xdr:colOff>
      <xdr:row>37</xdr:row>
      <xdr:rowOff>76200</xdr:rowOff>
    </xdr:to>
    <xdr:sp>
      <xdr:nvSpPr>
        <xdr:cNvPr id="35" name="Line 93"/>
        <xdr:cNvSpPr>
          <a:spLocks/>
        </xdr:cNvSpPr>
      </xdr:nvSpPr>
      <xdr:spPr>
        <a:xfrm>
          <a:off x="13477875" y="5400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152400</xdr:colOff>
      <xdr:row>37</xdr:row>
      <xdr:rowOff>0</xdr:rowOff>
    </xdr:from>
    <xdr:to>
      <xdr:col>67</xdr:col>
      <xdr:colOff>152400</xdr:colOff>
      <xdr:row>39</xdr:row>
      <xdr:rowOff>38100</xdr:rowOff>
    </xdr:to>
    <xdr:sp>
      <xdr:nvSpPr>
        <xdr:cNvPr id="36" name="Line 94"/>
        <xdr:cNvSpPr>
          <a:spLocks/>
        </xdr:cNvSpPr>
      </xdr:nvSpPr>
      <xdr:spPr>
        <a:xfrm flipV="1">
          <a:off x="13858875" y="532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40</xdr:row>
      <xdr:rowOff>95250</xdr:rowOff>
    </xdr:from>
    <xdr:to>
      <xdr:col>66</xdr:col>
      <xdr:colOff>85725</xdr:colOff>
      <xdr:row>41</xdr:row>
      <xdr:rowOff>0</xdr:rowOff>
    </xdr:to>
    <xdr:sp>
      <xdr:nvSpPr>
        <xdr:cNvPr id="37" name="Line 95"/>
        <xdr:cNvSpPr>
          <a:spLocks/>
        </xdr:cNvSpPr>
      </xdr:nvSpPr>
      <xdr:spPr>
        <a:xfrm>
          <a:off x="13554075" y="5848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133350</xdr:colOff>
      <xdr:row>40</xdr:row>
      <xdr:rowOff>95250</xdr:rowOff>
    </xdr:from>
    <xdr:to>
      <xdr:col>67</xdr:col>
      <xdr:colOff>133350</xdr:colOff>
      <xdr:row>41</xdr:row>
      <xdr:rowOff>0</xdr:rowOff>
    </xdr:to>
    <xdr:sp>
      <xdr:nvSpPr>
        <xdr:cNvPr id="38" name="Line 96"/>
        <xdr:cNvSpPr>
          <a:spLocks/>
        </xdr:cNvSpPr>
      </xdr:nvSpPr>
      <xdr:spPr>
        <a:xfrm>
          <a:off x="13839825" y="5848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40</xdr:row>
      <xdr:rowOff>85725</xdr:rowOff>
    </xdr:from>
    <xdr:to>
      <xdr:col>67</xdr:col>
      <xdr:colOff>0</xdr:colOff>
      <xdr:row>41</xdr:row>
      <xdr:rowOff>19050</xdr:rowOff>
    </xdr:to>
    <xdr:sp>
      <xdr:nvSpPr>
        <xdr:cNvPr id="39" name="Line 97"/>
        <xdr:cNvSpPr>
          <a:spLocks/>
        </xdr:cNvSpPr>
      </xdr:nvSpPr>
      <xdr:spPr>
        <a:xfrm>
          <a:off x="13706475" y="58388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12</xdr:row>
      <xdr:rowOff>0</xdr:rowOff>
    </xdr:from>
    <xdr:to>
      <xdr:col>66</xdr:col>
      <xdr:colOff>76200</xdr:colOff>
      <xdr:row>12</xdr:row>
      <xdr:rowOff>0</xdr:rowOff>
    </xdr:to>
    <xdr:sp>
      <xdr:nvSpPr>
        <xdr:cNvPr id="40" name="Line 49"/>
        <xdr:cNvSpPr>
          <a:spLocks/>
        </xdr:cNvSpPr>
      </xdr:nvSpPr>
      <xdr:spPr>
        <a:xfrm>
          <a:off x="12382500" y="1752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64</xdr:col>
      <xdr:colOff>0</xdr:colOff>
      <xdr:row>13</xdr:row>
      <xdr:rowOff>9525</xdr:rowOff>
    </xdr:to>
    <xdr:sp>
      <xdr:nvSpPr>
        <xdr:cNvPr id="41" name="Line 51"/>
        <xdr:cNvSpPr>
          <a:spLocks/>
        </xdr:cNvSpPr>
      </xdr:nvSpPr>
      <xdr:spPr>
        <a:xfrm>
          <a:off x="12992100" y="11811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18</xdr:row>
      <xdr:rowOff>0</xdr:rowOff>
    </xdr:from>
    <xdr:to>
      <xdr:col>66</xdr:col>
      <xdr:colOff>95250</xdr:colOff>
      <xdr:row>18</xdr:row>
      <xdr:rowOff>0</xdr:rowOff>
    </xdr:to>
    <xdr:sp>
      <xdr:nvSpPr>
        <xdr:cNvPr id="42" name="Line 52"/>
        <xdr:cNvSpPr>
          <a:spLocks/>
        </xdr:cNvSpPr>
      </xdr:nvSpPr>
      <xdr:spPr>
        <a:xfrm>
          <a:off x="12382500" y="2609850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38100</xdr:colOff>
      <xdr:row>13</xdr:row>
      <xdr:rowOff>114300</xdr:rowOff>
    </xdr:from>
    <xdr:to>
      <xdr:col>66</xdr:col>
      <xdr:colOff>76200</xdr:colOff>
      <xdr:row>14</xdr:row>
      <xdr:rowOff>0</xdr:rowOff>
    </xdr:to>
    <xdr:sp>
      <xdr:nvSpPr>
        <xdr:cNvPr id="43" name="Line 53"/>
        <xdr:cNvSpPr>
          <a:spLocks/>
        </xdr:cNvSpPr>
      </xdr:nvSpPr>
      <xdr:spPr>
        <a:xfrm>
          <a:off x="13506450" y="2009775"/>
          <a:ext cx="381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123825</xdr:colOff>
      <xdr:row>13</xdr:row>
      <xdr:rowOff>114300</xdr:rowOff>
    </xdr:from>
    <xdr:to>
      <xdr:col>61</xdr:col>
      <xdr:colOff>161925</xdr:colOff>
      <xdr:row>14</xdr:row>
      <xdr:rowOff>0</xdr:rowOff>
    </xdr:to>
    <xdr:sp>
      <xdr:nvSpPr>
        <xdr:cNvPr id="44" name="Line 54"/>
        <xdr:cNvSpPr>
          <a:spLocks/>
        </xdr:cNvSpPr>
      </xdr:nvSpPr>
      <xdr:spPr>
        <a:xfrm flipH="1">
          <a:off x="12401550" y="2009775"/>
          <a:ext cx="381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17</xdr:row>
      <xdr:rowOff>95250</xdr:rowOff>
    </xdr:from>
    <xdr:to>
      <xdr:col>66</xdr:col>
      <xdr:colOff>95250</xdr:colOff>
      <xdr:row>17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12382500" y="2562225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38100</xdr:colOff>
      <xdr:row>14</xdr:row>
      <xdr:rowOff>76200</xdr:rowOff>
    </xdr:from>
    <xdr:to>
      <xdr:col>66</xdr:col>
      <xdr:colOff>38100</xdr:colOff>
      <xdr:row>17</xdr:row>
      <xdr:rowOff>95250</xdr:rowOff>
    </xdr:to>
    <xdr:sp>
      <xdr:nvSpPr>
        <xdr:cNvPr id="46" name="Line 72"/>
        <xdr:cNvSpPr>
          <a:spLocks/>
        </xdr:cNvSpPr>
      </xdr:nvSpPr>
      <xdr:spPr>
        <a:xfrm>
          <a:off x="13506450" y="211455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190500</xdr:colOff>
      <xdr:row>14</xdr:row>
      <xdr:rowOff>95250</xdr:rowOff>
    </xdr:from>
    <xdr:to>
      <xdr:col>61</xdr:col>
      <xdr:colOff>190500</xdr:colOff>
      <xdr:row>17</xdr:row>
      <xdr:rowOff>95250</xdr:rowOff>
    </xdr:to>
    <xdr:sp>
      <xdr:nvSpPr>
        <xdr:cNvPr id="47" name="Line 73"/>
        <xdr:cNvSpPr>
          <a:spLocks/>
        </xdr:cNvSpPr>
      </xdr:nvSpPr>
      <xdr:spPr>
        <a:xfrm>
          <a:off x="12468225" y="2133600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17</xdr:row>
      <xdr:rowOff>95250</xdr:rowOff>
    </xdr:from>
    <xdr:to>
      <xdr:col>61</xdr:col>
      <xdr:colOff>104775</xdr:colOff>
      <xdr:row>18</xdr:row>
      <xdr:rowOff>0</xdr:rowOff>
    </xdr:to>
    <xdr:sp>
      <xdr:nvSpPr>
        <xdr:cNvPr id="48" name="Line 74"/>
        <xdr:cNvSpPr>
          <a:spLocks/>
        </xdr:cNvSpPr>
      </xdr:nvSpPr>
      <xdr:spPr>
        <a:xfrm>
          <a:off x="12382500" y="2562225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95250</xdr:colOff>
      <xdr:row>17</xdr:row>
      <xdr:rowOff>95250</xdr:rowOff>
    </xdr:from>
    <xdr:to>
      <xdr:col>66</xdr:col>
      <xdr:colOff>95250</xdr:colOff>
      <xdr:row>18</xdr:row>
      <xdr:rowOff>0</xdr:rowOff>
    </xdr:to>
    <xdr:sp>
      <xdr:nvSpPr>
        <xdr:cNvPr id="49" name="Line 75"/>
        <xdr:cNvSpPr>
          <a:spLocks/>
        </xdr:cNvSpPr>
      </xdr:nvSpPr>
      <xdr:spPr>
        <a:xfrm>
          <a:off x="13563600" y="2562225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0</xdr:rowOff>
    </xdr:from>
    <xdr:to>
      <xdr:col>64</xdr:col>
      <xdr:colOff>0</xdr:colOff>
      <xdr:row>14</xdr:row>
      <xdr:rowOff>38100</xdr:rowOff>
    </xdr:to>
    <xdr:sp>
      <xdr:nvSpPr>
        <xdr:cNvPr id="50" name="Line 78"/>
        <xdr:cNvSpPr>
          <a:spLocks/>
        </xdr:cNvSpPr>
      </xdr:nvSpPr>
      <xdr:spPr>
        <a:xfrm flipH="1">
          <a:off x="12534900" y="175260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12</xdr:row>
      <xdr:rowOff>0</xdr:rowOff>
    </xdr:from>
    <xdr:to>
      <xdr:col>65</xdr:col>
      <xdr:colOff>219075</xdr:colOff>
      <xdr:row>14</xdr:row>
      <xdr:rowOff>38100</xdr:rowOff>
    </xdr:to>
    <xdr:sp>
      <xdr:nvSpPr>
        <xdr:cNvPr id="51" name="Line 79"/>
        <xdr:cNvSpPr>
          <a:spLocks/>
        </xdr:cNvSpPr>
      </xdr:nvSpPr>
      <xdr:spPr>
        <a:xfrm>
          <a:off x="12992100" y="175260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8</xdr:row>
      <xdr:rowOff>0</xdr:rowOff>
    </xdr:from>
    <xdr:to>
      <xdr:col>66</xdr:col>
      <xdr:colOff>95250</xdr:colOff>
      <xdr:row>16</xdr:row>
      <xdr:rowOff>0</xdr:rowOff>
    </xdr:to>
    <xdr:sp>
      <xdr:nvSpPr>
        <xdr:cNvPr id="52" name="Oval 81"/>
        <xdr:cNvSpPr>
          <a:spLocks/>
        </xdr:cNvSpPr>
      </xdr:nvSpPr>
      <xdr:spPr>
        <a:xfrm>
          <a:off x="12382500" y="1181100"/>
          <a:ext cx="1181100" cy="1143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123825</xdr:colOff>
      <xdr:row>12</xdr:row>
      <xdr:rowOff>0</xdr:rowOff>
    </xdr:from>
    <xdr:to>
      <xdr:col>66</xdr:col>
      <xdr:colOff>76200</xdr:colOff>
      <xdr:row>16</xdr:row>
      <xdr:rowOff>57150</xdr:rowOff>
    </xdr:to>
    <xdr:sp>
      <xdr:nvSpPr>
        <xdr:cNvPr id="53" name="Arc 82"/>
        <xdr:cNvSpPr>
          <a:spLocks/>
        </xdr:cNvSpPr>
      </xdr:nvSpPr>
      <xdr:spPr>
        <a:xfrm flipV="1">
          <a:off x="12401550" y="1752600"/>
          <a:ext cx="1143000" cy="628650"/>
        </a:xfrm>
        <a:prstGeom prst="arc">
          <a:avLst>
            <a:gd name="adj1" fmla="val -46145981"/>
            <a:gd name="adj2" fmla="val -8569194"/>
            <a:gd name="adj3" fmla="val 3823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209550</xdr:colOff>
      <xdr:row>10</xdr:row>
      <xdr:rowOff>123825</xdr:rowOff>
    </xdr:from>
    <xdr:to>
      <xdr:col>65</xdr:col>
      <xdr:colOff>28575</xdr:colOff>
      <xdr:row>14</xdr:row>
      <xdr:rowOff>0</xdr:rowOff>
    </xdr:to>
    <xdr:sp>
      <xdr:nvSpPr>
        <xdr:cNvPr id="54" name="Arc 83"/>
        <xdr:cNvSpPr>
          <a:spLocks/>
        </xdr:cNvSpPr>
      </xdr:nvSpPr>
      <xdr:spPr>
        <a:xfrm flipV="1">
          <a:off x="12725400" y="1590675"/>
          <a:ext cx="533400" cy="447675"/>
        </a:xfrm>
        <a:prstGeom prst="arc">
          <a:avLst>
            <a:gd name="adj1" fmla="val -39068143"/>
            <a:gd name="adj2" fmla="val -15929587"/>
            <a:gd name="adj3" fmla="val 1238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15</xdr:row>
      <xdr:rowOff>0</xdr:rowOff>
    </xdr:from>
    <xdr:to>
      <xdr:col>62</xdr:col>
      <xdr:colOff>0</xdr:colOff>
      <xdr:row>17</xdr:row>
      <xdr:rowOff>95250</xdr:rowOff>
    </xdr:to>
    <xdr:sp>
      <xdr:nvSpPr>
        <xdr:cNvPr id="55" name="Line 168"/>
        <xdr:cNvSpPr>
          <a:spLocks/>
        </xdr:cNvSpPr>
      </xdr:nvSpPr>
      <xdr:spPr>
        <a:xfrm>
          <a:off x="12515850" y="218122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104775</xdr:rowOff>
    </xdr:from>
    <xdr:to>
      <xdr:col>66</xdr:col>
      <xdr:colOff>0</xdr:colOff>
      <xdr:row>17</xdr:row>
      <xdr:rowOff>95250</xdr:rowOff>
    </xdr:to>
    <xdr:sp>
      <xdr:nvSpPr>
        <xdr:cNvPr id="56" name="Line 169"/>
        <xdr:cNvSpPr>
          <a:spLocks/>
        </xdr:cNvSpPr>
      </xdr:nvSpPr>
      <xdr:spPr>
        <a:xfrm>
          <a:off x="13468350" y="2143125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9525</xdr:rowOff>
    </xdr:from>
    <xdr:to>
      <xdr:col>65</xdr:col>
      <xdr:colOff>38100</xdr:colOff>
      <xdr:row>39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13192125" y="4476750"/>
          <a:ext cx="76200" cy="1133475"/>
        </a:xfrm>
        <a:custGeom>
          <a:pathLst>
            <a:path h="120" w="8">
              <a:moveTo>
                <a:pt x="5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8" y="50"/>
                <a:pt x="8" y="60"/>
              </a:cubicBezTo>
              <a:cubicBezTo>
                <a:pt x="8" y="70"/>
                <a:pt x="2" y="80"/>
                <a:pt x="1" y="90"/>
              </a:cubicBezTo>
              <a:cubicBezTo>
                <a:pt x="0" y="100"/>
                <a:pt x="2" y="110"/>
                <a:pt x="4" y="1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228600</xdr:colOff>
      <xdr:row>31</xdr:row>
      <xdr:rowOff>9525</xdr:rowOff>
    </xdr:from>
    <xdr:to>
      <xdr:col>65</xdr:col>
      <xdr:colOff>66675</xdr:colOff>
      <xdr:row>39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13220700" y="4476750"/>
          <a:ext cx="76200" cy="1133475"/>
        </a:xfrm>
        <a:custGeom>
          <a:pathLst>
            <a:path h="120" w="8">
              <a:moveTo>
                <a:pt x="5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8" y="50"/>
                <a:pt x="8" y="60"/>
              </a:cubicBezTo>
              <a:cubicBezTo>
                <a:pt x="8" y="70"/>
                <a:pt x="2" y="80"/>
                <a:pt x="1" y="90"/>
              </a:cubicBezTo>
              <a:cubicBezTo>
                <a:pt x="0" y="100"/>
                <a:pt x="2" y="110"/>
                <a:pt x="4" y="1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18</xdr:row>
      <xdr:rowOff>47625</xdr:rowOff>
    </xdr:from>
    <xdr:to>
      <xdr:col>61</xdr:col>
      <xdr:colOff>104775</xdr:colOff>
      <xdr:row>20</xdr:row>
      <xdr:rowOff>28575</xdr:rowOff>
    </xdr:to>
    <xdr:sp>
      <xdr:nvSpPr>
        <xdr:cNvPr id="59" name="Line 178"/>
        <xdr:cNvSpPr>
          <a:spLocks/>
        </xdr:cNvSpPr>
      </xdr:nvSpPr>
      <xdr:spPr>
        <a:xfrm>
          <a:off x="12382500" y="2657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95250</xdr:colOff>
      <xdr:row>18</xdr:row>
      <xdr:rowOff>47625</xdr:rowOff>
    </xdr:from>
    <xdr:to>
      <xdr:col>66</xdr:col>
      <xdr:colOff>95250</xdr:colOff>
      <xdr:row>20</xdr:row>
      <xdr:rowOff>38100</xdr:rowOff>
    </xdr:to>
    <xdr:sp>
      <xdr:nvSpPr>
        <xdr:cNvPr id="60" name="Line 179"/>
        <xdr:cNvSpPr>
          <a:spLocks/>
        </xdr:cNvSpPr>
      </xdr:nvSpPr>
      <xdr:spPr>
        <a:xfrm>
          <a:off x="13563600" y="265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63</xdr:col>
      <xdr:colOff>0</xdr:colOff>
      <xdr:row>17</xdr:row>
      <xdr:rowOff>0</xdr:rowOff>
    </xdr:to>
    <xdr:sp>
      <xdr:nvSpPr>
        <xdr:cNvPr id="61" name="Line 182"/>
        <xdr:cNvSpPr>
          <a:spLocks/>
        </xdr:cNvSpPr>
      </xdr:nvSpPr>
      <xdr:spPr>
        <a:xfrm flipH="1">
          <a:off x="12515850" y="246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0</xdr:rowOff>
    </xdr:from>
    <xdr:to>
      <xdr:col>66</xdr:col>
      <xdr:colOff>0</xdr:colOff>
      <xdr:row>17</xdr:row>
      <xdr:rowOff>0</xdr:rowOff>
    </xdr:to>
    <xdr:sp>
      <xdr:nvSpPr>
        <xdr:cNvPr id="62" name="Line 183"/>
        <xdr:cNvSpPr>
          <a:spLocks/>
        </xdr:cNvSpPr>
      </xdr:nvSpPr>
      <xdr:spPr>
        <a:xfrm>
          <a:off x="13230225" y="246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180975</xdr:colOff>
      <xdr:row>17</xdr:row>
      <xdr:rowOff>0</xdr:rowOff>
    </xdr:to>
    <xdr:sp>
      <xdr:nvSpPr>
        <xdr:cNvPr id="63" name="Line 184"/>
        <xdr:cNvSpPr>
          <a:spLocks/>
        </xdr:cNvSpPr>
      </xdr:nvSpPr>
      <xdr:spPr>
        <a:xfrm>
          <a:off x="12277725" y="2466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14</xdr:row>
      <xdr:rowOff>28575</xdr:rowOff>
    </xdr:from>
    <xdr:to>
      <xdr:col>67</xdr:col>
      <xdr:colOff>28575</xdr:colOff>
      <xdr:row>14</xdr:row>
      <xdr:rowOff>104775</xdr:rowOff>
    </xdr:to>
    <xdr:sp>
      <xdr:nvSpPr>
        <xdr:cNvPr id="64" name="Line 185"/>
        <xdr:cNvSpPr>
          <a:spLocks/>
        </xdr:cNvSpPr>
      </xdr:nvSpPr>
      <xdr:spPr>
        <a:xfrm>
          <a:off x="13582650" y="206692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76200</xdr:colOff>
      <xdr:row>14</xdr:row>
      <xdr:rowOff>104775</xdr:rowOff>
    </xdr:from>
    <xdr:to>
      <xdr:col>66</xdr:col>
      <xdr:colOff>219075</xdr:colOff>
      <xdr:row>15</xdr:row>
      <xdr:rowOff>47625</xdr:rowOff>
    </xdr:to>
    <xdr:sp>
      <xdr:nvSpPr>
        <xdr:cNvPr id="65" name="Line 186"/>
        <xdr:cNvSpPr>
          <a:spLocks/>
        </xdr:cNvSpPr>
      </xdr:nvSpPr>
      <xdr:spPr>
        <a:xfrm>
          <a:off x="135445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76200</xdr:colOff>
      <xdr:row>12</xdr:row>
      <xdr:rowOff>28575</xdr:rowOff>
    </xdr:from>
    <xdr:to>
      <xdr:col>66</xdr:col>
      <xdr:colOff>180975</xdr:colOff>
      <xdr:row>13</xdr:row>
      <xdr:rowOff>57150</xdr:rowOff>
    </xdr:to>
    <xdr:sp>
      <xdr:nvSpPr>
        <xdr:cNvPr id="66" name="Line 188"/>
        <xdr:cNvSpPr>
          <a:spLocks/>
        </xdr:cNvSpPr>
      </xdr:nvSpPr>
      <xdr:spPr>
        <a:xfrm flipV="1">
          <a:off x="13544550" y="178117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12</xdr:row>
      <xdr:rowOff>57150</xdr:rowOff>
    </xdr:from>
    <xdr:to>
      <xdr:col>66</xdr:col>
      <xdr:colOff>228600</xdr:colOff>
      <xdr:row>13</xdr:row>
      <xdr:rowOff>95250</xdr:rowOff>
    </xdr:to>
    <xdr:sp>
      <xdr:nvSpPr>
        <xdr:cNvPr id="67" name="Line 189"/>
        <xdr:cNvSpPr>
          <a:spLocks/>
        </xdr:cNvSpPr>
      </xdr:nvSpPr>
      <xdr:spPr>
        <a:xfrm flipV="1">
          <a:off x="13582650" y="180975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219075</xdr:colOff>
      <xdr:row>11</xdr:row>
      <xdr:rowOff>95250</xdr:rowOff>
    </xdr:from>
    <xdr:to>
      <xdr:col>66</xdr:col>
      <xdr:colOff>152400</xdr:colOff>
      <xdr:row>12</xdr:row>
      <xdr:rowOff>76200</xdr:rowOff>
    </xdr:to>
    <xdr:sp>
      <xdr:nvSpPr>
        <xdr:cNvPr id="68" name="Line 191"/>
        <xdr:cNvSpPr>
          <a:spLocks/>
        </xdr:cNvSpPr>
      </xdr:nvSpPr>
      <xdr:spPr>
        <a:xfrm>
          <a:off x="13449300" y="1704975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209550</xdr:colOff>
      <xdr:row>12</xdr:row>
      <xdr:rowOff>95250</xdr:rowOff>
    </xdr:from>
    <xdr:to>
      <xdr:col>67</xdr:col>
      <xdr:colOff>85725</xdr:colOff>
      <xdr:row>13</xdr:row>
      <xdr:rowOff>19050</xdr:rowOff>
    </xdr:to>
    <xdr:sp>
      <xdr:nvSpPr>
        <xdr:cNvPr id="69" name="Line 192"/>
        <xdr:cNvSpPr>
          <a:spLocks/>
        </xdr:cNvSpPr>
      </xdr:nvSpPr>
      <xdr:spPr>
        <a:xfrm flipH="1" flipV="1">
          <a:off x="13677900" y="184785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15</xdr:row>
      <xdr:rowOff>19050</xdr:rowOff>
    </xdr:from>
    <xdr:to>
      <xdr:col>66</xdr:col>
      <xdr:colOff>180975</xdr:colOff>
      <xdr:row>15</xdr:row>
      <xdr:rowOff>114300</xdr:rowOff>
    </xdr:to>
    <xdr:sp>
      <xdr:nvSpPr>
        <xdr:cNvPr id="70" name="Line 193"/>
        <xdr:cNvSpPr>
          <a:spLocks/>
        </xdr:cNvSpPr>
      </xdr:nvSpPr>
      <xdr:spPr>
        <a:xfrm flipV="1">
          <a:off x="13582650" y="220027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219075</xdr:colOff>
      <xdr:row>13</xdr:row>
      <xdr:rowOff>123825</xdr:rowOff>
    </xdr:from>
    <xdr:to>
      <xdr:col>67</xdr:col>
      <xdr:colOff>38100</xdr:colOff>
      <xdr:row>14</xdr:row>
      <xdr:rowOff>85725</xdr:rowOff>
    </xdr:to>
    <xdr:sp>
      <xdr:nvSpPr>
        <xdr:cNvPr id="71" name="Line 194"/>
        <xdr:cNvSpPr>
          <a:spLocks/>
        </xdr:cNvSpPr>
      </xdr:nvSpPr>
      <xdr:spPr>
        <a:xfrm flipH="1">
          <a:off x="13687425" y="2019300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152400</xdr:colOff>
      <xdr:row>18</xdr:row>
      <xdr:rowOff>0</xdr:rowOff>
    </xdr:from>
    <xdr:to>
      <xdr:col>67</xdr:col>
      <xdr:colOff>0</xdr:colOff>
      <xdr:row>18</xdr:row>
      <xdr:rowOff>0</xdr:rowOff>
    </xdr:to>
    <xdr:sp>
      <xdr:nvSpPr>
        <xdr:cNvPr id="72" name="Line 196"/>
        <xdr:cNvSpPr>
          <a:spLocks/>
        </xdr:cNvSpPr>
      </xdr:nvSpPr>
      <xdr:spPr>
        <a:xfrm>
          <a:off x="13620750" y="2609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152400</xdr:colOff>
      <xdr:row>17</xdr:row>
      <xdr:rowOff>95250</xdr:rowOff>
    </xdr:from>
    <xdr:to>
      <xdr:col>67</xdr:col>
      <xdr:colOff>0</xdr:colOff>
      <xdr:row>17</xdr:row>
      <xdr:rowOff>95250</xdr:rowOff>
    </xdr:to>
    <xdr:sp>
      <xdr:nvSpPr>
        <xdr:cNvPr id="73" name="Line 197"/>
        <xdr:cNvSpPr>
          <a:spLocks/>
        </xdr:cNvSpPr>
      </xdr:nvSpPr>
      <xdr:spPr>
        <a:xfrm>
          <a:off x="13620750" y="2562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18</xdr:row>
      <xdr:rowOff>0</xdr:rowOff>
    </xdr:from>
    <xdr:to>
      <xdr:col>66</xdr:col>
      <xdr:colOff>200025</xdr:colOff>
      <xdr:row>19</xdr:row>
      <xdr:rowOff>0</xdr:rowOff>
    </xdr:to>
    <xdr:sp>
      <xdr:nvSpPr>
        <xdr:cNvPr id="74" name="Line 199"/>
        <xdr:cNvSpPr>
          <a:spLocks/>
        </xdr:cNvSpPr>
      </xdr:nvSpPr>
      <xdr:spPr>
        <a:xfrm flipV="1">
          <a:off x="13668375" y="2609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16</xdr:row>
      <xdr:rowOff>95250</xdr:rowOff>
    </xdr:from>
    <xdr:to>
      <xdr:col>66</xdr:col>
      <xdr:colOff>200025</xdr:colOff>
      <xdr:row>17</xdr:row>
      <xdr:rowOff>95250</xdr:rowOff>
    </xdr:to>
    <xdr:sp>
      <xdr:nvSpPr>
        <xdr:cNvPr id="75" name="Line 200"/>
        <xdr:cNvSpPr>
          <a:spLocks/>
        </xdr:cNvSpPr>
      </xdr:nvSpPr>
      <xdr:spPr>
        <a:xfrm>
          <a:off x="13668375" y="2419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66</xdr:col>
      <xdr:colOff>95250</xdr:colOff>
      <xdr:row>20</xdr:row>
      <xdr:rowOff>0</xdr:rowOff>
    </xdr:to>
    <xdr:sp>
      <xdr:nvSpPr>
        <xdr:cNvPr id="76" name="Line 201"/>
        <xdr:cNvSpPr>
          <a:spLocks/>
        </xdr:cNvSpPr>
      </xdr:nvSpPr>
      <xdr:spPr>
        <a:xfrm>
          <a:off x="13230225" y="2895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20</xdr:row>
      <xdr:rowOff>0</xdr:rowOff>
    </xdr:from>
    <xdr:to>
      <xdr:col>63</xdr:col>
      <xdr:colOff>0</xdr:colOff>
      <xdr:row>20</xdr:row>
      <xdr:rowOff>0</xdr:rowOff>
    </xdr:to>
    <xdr:sp>
      <xdr:nvSpPr>
        <xdr:cNvPr id="77" name="Line 202"/>
        <xdr:cNvSpPr>
          <a:spLocks/>
        </xdr:cNvSpPr>
      </xdr:nvSpPr>
      <xdr:spPr>
        <a:xfrm flipH="1">
          <a:off x="12382500" y="289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34</xdr:row>
      <xdr:rowOff>104775</xdr:rowOff>
    </xdr:from>
    <xdr:to>
      <xdr:col>63</xdr:col>
      <xdr:colOff>0</xdr:colOff>
      <xdr:row>40</xdr:row>
      <xdr:rowOff>38100</xdr:rowOff>
    </xdr:to>
    <xdr:sp>
      <xdr:nvSpPr>
        <xdr:cNvPr id="78" name="Line 203"/>
        <xdr:cNvSpPr>
          <a:spLocks/>
        </xdr:cNvSpPr>
      </xdr:nvSpPr>
      <xdr:spPr>
        <a:xfrm flipV="1">
          <a:off x="12753975" y="50006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33</xdr:row>
      <xdr:rowOff>104775</xdr:rowOff>
    </xdr:from>
    <xdr:to>
      <xdr:col>62</xdr:col>
      <xdr:colOff>85725</xdr:colOff>
      <xdr:row>36</xdr:row>
      <xdr:rowOff>95250</xdr:rowOff>
    </xdr:to>
    <xdr:sp>
      <xdr:nvSpPr>
        <xdr:cNvPr id="79" name="Line 204"/>
        <xdr:cNvSpPr>
          <a:spLocks/>
        </xdr:cNvSpPr>
      </xdr:nvSpPr>
      <xdr:spPr>
        <a:xfrm flipV="1">
          <a:off x="12601575" y="4857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33</xdr:row>
      <xdr:rowOff>95250</xdr:rowOff>
    </xdr:from>
    <xdr:to>
      <xdr:col>64</xdr:col>
      <xdr:colOff>47625</xdr:colOff>
      <xdr:row>36</xdr:row>
      <xdr:rowOff>85725</xdr:rowOff>
    </xdr:to>
    <xdr:sp>
      <xdr:nvSpPr>
        <xdr:cNvPr id="80" name="Line 205"/>
        <xdr:cNvSpPr>
          <a:spLocks/>
        </xdr:cNvSpPr>
      </xdr:nvSpPr>
      <xdr:spPr>
        <a:xfrm flipV="1">
          <a:off x="13039725" y="4848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35</xdr:row>
      <xdr:rowOff>104775</xdr:rowOff>
    </xdr:from>
    <xdr:to>
      <xdr:col>62</xdr:col>
      <xdr:colOff>123825</xdr:colOff>
      <xdr:row>36</xdr:row>
      <xdr:rowOff>95250</xdr:rowOff>
    </xdr:to>
    <xdr:sp>
      <xdr:nvSpPr>
        <xdr:cNvPr id="81" name="Line 206"/>
        <xdr:cNvSpPr>
          <a:spLocks/>
        </xdr:cNvSpPr>
      </xdr:nvSpPr>
      <xdr:spPr>
        <a:xfrm flipV="1">
          <a:off x="12639675" y="5143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95250</xdr:rowOff>
    </xdr:from>
    <xdr:to>
      <xdr:col>64</xdr:col>
      <xdr:colOff>0</xdr:colOff>
      <xdr:row>36</xdr:row>
      <xdr:rowOff>95250</xdr:rowOff>
    </xdr:to>
    <xdr:sp>
      <xdr:nvSpPr>
        <xdr:cNvPr id="82" name="Line 207"/>
        <xdr:cNvSpPr>
          <a:spLocks/>
        </xdr:cNvSpPr>
      </xdr:nvSpPr>
      <xdr:spPr>
        <a:xfrm flipH="1" flipV="1">
          <a:off x="12992100" y="5133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41</xdr:row>
      <xdr:rowOff>57150</xdr:rowOff>
    </xdr:from>
    <xdr:to>
      <xdr:col>62</xdr:col>
      <xdr:colOff>123825</xdr:colOff>
      <xdr:row>43</xdr:row>
      <xdr:rowOff>38100</xdr:rowOff>
    </xdr:to>
    <xdr:sp>
      <xdr:nvSpPr>
        <xdr:cNvPr id="83" name="Line 209"/>
        <xdr:cNvSpPr>
          <a:spLocks/>
        </xdr:cNvSpPr>
      </xdr:nvSpPr>
      <xdr:spPr>
        <a:xfrm>
          <a:off x="12639675" y="5953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133350</xdr:colOff>
      <xdr:row>41</xdr:row>
      <xdr:rowOff>57150</xdr:rowOff>
    </xdr:from>
    <xdr:to>
      <xdr:col>63</xdr:col>
      <xdr:colOff>133350</xdr:colOff>
      <xdr:row>43</xdr:row>
      <xdr:rowOff>38100</xdr:rowOff>
    </xdr:to>
    <xdr:sp>
      <xdr:nvSpPr>
        <xdr:cNvPr id="84" name="Line 210"/>
        <xdr:cNvSpPr>
          <a:spLocks/>
        </xdr:cNvSpPr>
      </xdr:nvSpPr>
      <xdr:spPr>
        <a:xfrm>
          <a:off x="12887325" y="5953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161925</xdr:colOff>
      <xdr:row>41</xdr:row>
      <xdr:rowOff>57150</xdr:rowOff>
    </xdr:from>
    <xdr:to>
      <xdr:col>63</xdr:col>
      <xdr:colOff>161925</xdr:colOff>
      <xdr:row>45</xdr:row>
      <xdr:rowOff>38100</xdr:rowOff>
    </xdr:to>
    <xdr:sp>
      <xdr:nvSpPr>
        <xdr:cNvPr id="85" name="Line 211"/>
        <xdr:cNvSpPr>
          <a:spLocks/>
        </xdr:cNvSpPr>
      </xdr:nvSpPr>
      <xdr:spPr>
        <a:xfrm>
          <a:off x="12915900" y="5953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95250</xdr:colOff>
      <xdr:row>41</xdr:row>
      <xdr:rowOff>57150</xdr:rowOff>
    </xdr:from>
    <xdr:to>
      <xdr:col>62</xdr:col>
      <xdr:colOff>95250</xdr:colOff>
      <xdr:row>45</xdr:row>
      <xdr:rowOff>38100</xdr:rowOff>
    </xdr:to>
    <xdr:sp>
      <xdr:nvSpPr>
        <xdr:cNvPr id="86" name="Line 212"/>
        <xdr:cNvSpPr>
          <a:spLocks/>
        </xdr:cNvSpPr>
      </xdr:nvSpPr>
      <xdr:spPr>
        <a:xfrm>
          <a:off x="12611100" y="5953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43</xdr:row>
      <xdr:rowOff>0</xdr:rowOff>
    </xdr:from>
    <xdr:to>
      <xdr:col>63</xdr:col>
      <xdr:colOff>133350</xdr:colOff>
      <xdr:row>43</xdr:row>
      <xdr:rowOff>0</xdr:rowOff>
    </xdr:to>
    <xdr:sp>
      <xdr:nvSpPr>
        <xdr:cNvPr id="87" name="Line 214"/>
        <xdr:cNvSpPr>
          <a:spLocks/>
        </xdr:cNvSpPr>
      </xdr:nvSpPr>
      <xdr:spPr>
        <a:xfrm>
          <a:off x="12639675" y="6181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95250</xdr:colOff>
      <xdr:row>45</xdr:row>
      <xdr:rowOff>0</xdr:rowOff>
    </xdr:from>
    <xdr:to>
      <xdr:col>63</xdr:col>
      <xdr:colOff>161925</xdr:colOff>
      <xdr:row>45</xdr:row>
      <xdr:rowOff>0</xdr:rowOff>
    </xdr:to>
    <xdr:sp>
      <xdr:nvSpPr>
        <xdr:cNvPr id="88" name="Line 215"/>
        <xdr:cNvSpPr>
          <a:spLocks/>
        </xdr:cNvSpPr>
      </xdr:nvSpPr>
      <xdr:spPr>
        <a:xfrm>
          <a:off x="12611100" y="6467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171450</xdr:colOff>
      <xdr:row>43</xdr:row>
      <xdr:rowOff>0</xdr:rowOff>
    </xdr:from>
    <xdr:to>
      <xdr:col>66</xdr:col>
      <xdr:colOff>104775</xdr:colOff>
      <xdr:row>43</xdr:row>
      <xdr:rowOff>0</xdr:rowOff>
    </xdr:to>
    <xdr:sp>
      <xdr:nvSpPr>
        <xdr:cNvPr id="89" name="Line 216"/>
        <xdr:cNvSpPr>
          <a:spLocks/>
        </xdr:cNvSpPr>
      </xdr:nvSpPr>
      <xdr:spPr>
        <a:xfrm flipH="1">
          <a:off x="12925425" y="6181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36</xdr:row>
      <xdr:rowOff>0</xdr:rowOff>
    </xdr:from>
    <xdr:to>
      <xdr:col>64</xdr:col>
      <xdr:colOff>0</xdr:colOff>
      <xdr:row>36</xdr:row>
      <xdr:rowOff>0</xdr:rowOff>
    </xdr:to>
    <xdr:sp>
      <xdr:nvSpPr>
        <xdr:cNvPr id="90" name="Line 217"/>
        <xdr:cNvSpPr>
          <a:spLocks/>
        </xdr:cNvSpPr>
      </xdr:nvSpPr>
      <xdr:spPr>
        <a:xfrm>
          <a:off x="12639675" y="5181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91" name="Line 218"/>
        <xdr:cNvSpPr>
          <a:spLocks/>
        </xdr:cNvSpPr>
      </xdr:nvSpPr>
      <xdr:spPr>
        <a:xfrm flipH="1">
          <a:off x="127539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62</xdr:col>
      <xdr:colOff>95250</xdr:colOff>
      <xdr:row>35</xdr:row>
      <xdr:rowOff>0</xdr:rowOff>
    </xdr:to>
    <xdr:sp>
      <xdr:nvSpPr>
        <xdr:cNvPr id="92" name="Line 219"/>
        <xdr:cNvSpPr>
          <a:spLocks/>
        </xdr:cNvSpPr>
      </xdr:nvSpPr>
      <xdr:spPr>
        <a:xfrm>
          <a:off x="12515850" y="5038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34</xdr:row>
      <xdr:rowOff>0</xdr:rowOff>
    </xdr:from>
    <xdr:to>
      <xdr:col>64</xdr:col>
      <xdr:colOff>47625</xdr:colOff>
      <xdr:row>34</xdr:row>
      <xdr:rowOff>0</xdr:rowOff>
    </xdr:to>
    <xdr:sp>
      <xdr:nvSpPr>
        <xdr:cNvPr id="93" name="Line 220"/>
        <xdr:cNvSpPr>
          <a:spLocks/>
        </xdr:cNvSpPr>
      </xdr:nvSpPr>
      <xdr:spPr>
        <a:xfrm>
          <a:off x="12601575" y="4895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57150</xdr:colOff>
      <xdr:row>36</xdr:row>
      <xdr:rowOff>0</xdr:rowOff>
    </xdr:from>
    <xdr:to>
      <xdr:col>67</xdr:col>
      <xdr:colOff>161925</xdr:colOff>
      <xdr:row>36</xdr:row>
      <xdr:rowOff>0</xdr:rowOff>
    </xdr:to>
    <xdr:sp>
      <xdr:nvSpPr>
        <xdr:cNvPr id="94" name="Line 221"/>
        <xdr:cNvSpPr>
          <a:spLocks/>
        </xdr:cNvSpPr>
      </xdr:nvSpPr>
      <xdr:spPr>
        <a:xfrm flipH="1">
          <a:off x="13049250" y="5181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95250</xdr:rowOff>
    </xdr:from>
    <xdr:to>
      <xdr:col>66</xdr:col>
      <xdr:colOff>95250</xdr:colOff>
      <xdr:row>26</xdr:row>
      <xdr:rowOff>47625</xdr:rowOff>
    </xdr:to>
    <xdr:sp>
      <xdr:nvSpPr>
        <xdr:cNvPr id="95" name="Rectangle 222"/>
        <xdr:cNvSpPr>
          <a:spLocks/>
        </xdr:cNvSpPr>
      </xdr:nvSpPr>
      <xdr:spPr>
        <a:xfrm>
          <a:off x="12382500" y="3419475"/>
          <a:ext cx="1181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66</xdr:col>
      <xdr:colOff>0</xdr:colOff>
      <xdr:row>26</xdr:row>
      <xdr:rowOff>0</xdr:rowOff>
    </xdr:to>
    <xdr:sp>
      <xdr:nvSpPr>
        <xdr:cNvPr id="96" name="Line 223"/>
        <xdr:cNvSpPr>
          <a:spLocks/>
        </xdr:cNvSpPr>
      </xdr:nvSpPr>
      <xdr:spPr>
        <a:xfrm>
          <a:off x="12515850" y="3752850"/>
          <a:ext cx="952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66</xdr:col>
      <xdr:colOff>0</xdr:colOff>
      <xdr:row>26</xdr:row>
      <xdr:rowOff>0</xdr:rowOff>
    </xdr:to>
    <xdr:sp>
      <xdr:nvSpPr>
        <xdr:cNvPr id="97" name="Line 224"/>
        <xdr:cNvSpPr>
          <a:spLocks/>
        </xdr:cNvSpPr>
      </xdr:nvSpPr>
      <xdr:spPr>
        <a:xfrm>
          <a:off x="1346835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62</xdr:col>
      <xdr:colOff>0</xdr:colOff>
      <xdr:row>26</xdr:row>
      <xdr:rowOff>0</xdr:rowOff>
    </xdr:to>
    <xdr:sp>
      <xdr:nvSpPr>
        <xdr:cNvPr id="98" name="Line 225"/>
        <xdr:cNvSpPr>
          <a:spLocks/>
        </xdr:cNvSpPr>
      </xdr:nvSpPr>
      <xdr:spPr>
        <a:xfrm>
          <a:off x="1251585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0</xdr:rowOff>
    </xdr:from>
    <xdr:to>
      <xdr:col>66</xdr:col>
      <xdr:colOff>95250</xdr:colOff>
      <xdr:row>25</xdr:row>
      <xdr:rowOff>0</xdr:rowOff>
    </xdr:to>
    <xdr:sp>
      <xdr:nvSpPr>
        <xdr:cNvPr id="99" name="Line 226"/>
        <xdr:cNvSpPr>
          <a:spLocks/>
        </xdr:cNvSpPr>
      </xdr:nvSpPr>
      <xdr:spPr>
        <a:xfrm>
          <a:off x="12382500" y="3609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114300</xdr:colOff>
      <xdr:row>24</xdr:row>
      <xdr:rowOff>104775</xdr:rowOff>
    </xdr:from>
    <xdr:to>
      <xdr:col>62</xdr:col>
      <xdr:colOff>161925</xdr:colOff>
      <xdr:row>25</xdr:row>
      <xdr:rowOff>19050</xdr:rowOff>
    </xdr:to>
    <xdr:sp>
      <xdr:nvSpPr>
        <xdr:cNvPr id="100" name="Oval 227"/>
        <xdr:cNvSpPr>
          <a:spLocks/>
        </xdr:cNvSpPr>
      </xdr:nvSpPr>
      <xdr:spPr>
        <a:xfrm>
          <a:off x="12630150" y="3571875"/>
          <a:ext cx="4762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76200</xdr:colOff>
      <xdr:row>24</xdr:row>
      <xdr:rowOff>104775</xdr:rowOff>
    </xdr:from>
    <xdr:to>
      <xdr:col>65</xdr:col>
      <xdr:colOff>123825</xdr:colOff>
      <xdr:row>25</xdr:row>
      <xdr:rowOff>19050</xdr:rowOff>
    </xdr:to>
    <xdr:sp>
      <xdr:nvSpPr>
        <xdr:cNvPr id="101" name="Oval 229"/>
        <xdr:cNvSpPr>
          <a:spLocks/>
        </xdr:cNvSpPr>
      </xdr:nvSpPr>
      <xdr:spPr>
        <a:xfrm>
          <a:off x="13306425" y="3571875"/>
          <a:ext cx="4762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22</xdr:row>
      <xdr:rowOff>95250</xdr:rowOff>
    </xdr:from>
    <xdr:to>
      <xdr:col>65</xdr:col>
      <xdr:colOff>104775</xdr:colOff>
      <xdr:row>24</xdr:row>
      <xdr:rowOff>57150</xdr:rowOff>
    </xdr:to>
    <xdr:sp>
      <xdr:nvSpPr>
        <xdr:cNvPr id="102" name="Line 231"/>
        <xdr:cNvSpPr>
          <a:spLocks/>
        </xdr:cNvSpPr>
      </xdr:nvSpPr>
      <xdr:spPr>
        <a:xfrm flipV="1">
          <a:off x="1333500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142875</xdr:colOff>
      <xdr:row>22</xdr:row>
      <xdr:rowOff>95250</xdr:rowOff>
    </xdr:from>
    <xdr:to>
      <xdr:col>62</xdr:col>
      <xdr:colOff>142875</xdr:colOff>
      <xdr:row>24</xdr:row>
      <xdr:rowOff>66675</xdr:rowOff>
    </xdr:to>
    <xdr:sp>
      <xdr:nvSpPr>
        <xdr:cNvPr id="103" name="Line 232"/>
        <xdr:cNvSpPr>
          <a:spLocks/>
        </xdr:cNvSpPr>
      </xdr:nvSpPr>
      <xdr:spPr>
        <a:xfrm flipV="1">
          <a:off x="12658725" y="3276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142875</xdr:colOff>
      <xdr:row>23</xdr:row>
      <xdr:rowOff>0</xdr:rowOff>
    </xdr:from>
    <xdr:to>
      <xdr:col>65</xdr:col>
      <xdr:colOff>104775</xdr:colOff>
      <xdr:row>23</xdr:row>
      <xdr:rowOff>0</xdr:rowOff>
    </xdr:to>
    <xdr:sp>
      <xdr:nvSpPr>
        <xdr:cNvPr id="104" name="Line 235"/>
        <xdr:cNvSpPr>
          <a:spLocks/>
        </xdr:cNvSpPr>
      </xdr:nvSpPr>
      <xdr:spPr>
        <a:xfrm>
          <a:off x="12658725" y="33242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105" name="Line 236"/>
        <xdr:cNvSpPr>
          <a:spLocks/>
        </xdr:cNvSpPr>
      </xdr:nvSpPr>
      <xdr:spPr>
        <a:xfrm>
          <a:off x="1299210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25</xdr:row>
      <xdr:rowOff>47625</xdr:rowOff>
    </xdr:from>
    <xdr:to>
      <xdr:col>65</xdr:col>
      <xdr:colOff>104775</xdr:colOff>
      <xdr:row>28</xdr:row>
      <xdr:rowOff>0</xdr:rowOff>
    </xdr:to>
    <xdr:sp>
      <xdr:nvSpPr>
        <xdr:cNvPr id="106" name="Line 237"/>
        <xdr:cNvSpPr>
          <a:spLocks/>
        </xdr:cNvSpPr>
      </xdr:nvSpPr>
      <xdr:spPr>
        <a:xfrm flipV="1">
          <a:off x="13335000" y="3657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25</xdr:row>
      <xdr:rowOff>57150</xdr:rowOff>
    </xdr:from>
    <xdr:to>
      <xdr:col>63</xdr:col>
      <xdr:colOff>190500</xdr:colOff>
      <xdr:row>28</xdr:row>
      <xdr:rowOff>0</xdr:rowOff>
    </xdr:to>
    <xdr:sp>
      <xdr:nvSpPr>
        <xdr:cNvPr id="107" name="Line 238"/>
        <xdr:cNvSpPr>
          <a:spLocks/>
        </xdr:cNvSpPr>
      </xdr:nvSpPr>
      <xdr:spPr>
        <a:xfrm flipV="1">
          <a:off x="12753975" y="3667125"/>
          <a:ext cx="19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28</xdr:row>
      <xdr:rowOff>0</xdr:rowOff>
    </xdr:from>
    <xdr:to>
      <xdr:col>71</xdr:col>
      <xdr:colOff>0</xdr:colOff>
      <xdr:row>28</xdr:row>
      <xdr:rowOff>0</xdr:rowOff>
    </xdr:to>
    <xdr:sp>
      <xdr:nvSpPr>
        <xdr:cNvPr id="108" name="Line 239"/>
        <xdr:cNvSpPr>
          <a:spLocks/>
        </xdr:cNvSpPr>
      </xdr:nvSpPr>
      <xdr:spPr>
        <a:xfrm>
          <a:off x="13335000" y="4038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12</xdr:row>
      <xdr:rowOff>0</xdr:rowOff>
    </xdr:from>
    <xdr:to>
      <xdr:col>69</xdr:col>
      <xdr:colOff>190500</xdr:colOff>
      <xdr:row>12</xdr:row>
      <xdr:rowOff>0</xdr:rowOff>
    </xdr:to>
    <xdr:sp>
      <xdr:nvSpPr>
        <xdr:cNvPr id="109" name="Line 243"/>
        <xdr:cNvSpPr>
          <a:spLocks/>
        </xdr:cNvSpPr>
      </xdr:nvSpPr>
      <xdr:spPr>
        <a:xfrm>
          <a:off x="13668375" y="17526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200025</xdr:colOff>
      <xdr:row>18</xdr:row>
      <xdr:rowOff>0</xdr:rowOff>
    </xdr:from>
    <xdr:to>
      <xdr:col>69</xdr:col>
      <xdr:colOff>57150</xdr:colOff>
      <xdr:row>18</xdr:row>
      <xdr:rowOff>0</xdr:rowOff>
    </xdr:to>
    <xdr:sp>
      <xdr:nvSpPr>
        <xdr:cNvPr id="110" name="Line 244"/>
        <xdr:cNvSpPr>
          <a:spLocks/>
        </xdr:cNvSpPr>
      </xdr:nvSpPr>
      <xdr:spPr>
        <a:xfrm flipH="1">
          <a:off x="14144625" y="2609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12</xdr:row>
      <xdr:rowOff>0</xdr:rowOff>
    </xdr:from>
    <xdr:to>
      <xdr:col>69</xdr:col>
      <xdr:colOff>0</xdr:colOff>
      <xdr:row>18</xdr:row>
      <xdr:rowOff>0</xdr:rowOff>
    </xdr:to>
    <xdr:sp>
      <xdr:nvSpPr>
        <xdr:cNvPr id="111" name="Line 245"/>
        <xdr:cNvSpPr>
          <a:spLocks/>
        </xdr:cNvSpPr>
      </xdr:nvSpPr>
      <xdr:spPr>
        <a:xfrm>
          <a:off x="14182725" y="17526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31</xdr:row>
      <xdr:rowOff>0</xdr:rowOff>
    </xdr:from>
    <xdr:to>
      <xdr:col>62</xdr:col>
      <xdr:colOff>0</xdr:colOff>
      <xdr:row>39</xdr:row>
      <xdr:rowOff>0</xdr:rowOff>
    </xdr:to>
    <xdr:sp>
      <xdr:nvSpPr>
        <xdr:cNvPr id="1" name="Arc 1"/>
        <xdr:cNvSpPr>
          <a:spLocks/>
        </xdr:cNvSpPr>
      </xdr:nvSpPr>
      <xdr:spPr>
        <a:xfrm flipH="1">
          <a:off x="12277725" y="4467225"/>
          <a:ext cx="238125" cy="114300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68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12515850" y="4467225"/>
          <a:ext cx="1428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152400</xdr:colOff>
      <xdr:row>39</xdr:row>
      <xdr:rowOff>0</xdr:rowOff>
    </xdr:from>
    <xdr:to>
      <xdr:col>68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3858875" y="5610225"/>
          <a:ext cx="85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1227772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62</xdr:col>
      <xdr:colOff>85725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12515850" y="5610225"/>
          <a:ext cx="85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39</xdr:row>
      <xdr:rowOff>0</xdr:rowOff>
    </xdr:from>
    <xdr:to>
      <xdr:col>65</xdr:col>
      <xdr:colOff>190500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13039725" y="5610225"/>
          <a:ext cx="381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41</xdr:row>
      <xdr:rowOff>0</xdr:rowOff>
    </xdr:from>
    <xdr:to>
      <xdr:col>63</xdr:col>
      <xdr:colOff>152400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12620625" y="5895975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40</xdr:row>
      <xdr:rowOff>95250</xdr:rowOff>
    </xdr:from>
    <xdr:to>
      <xdr:col>63</xdr:col>
      <xdr:colOff>152400</xdr:colOff>
      <xdr:row>40</xdr:row>
      <xdr:rowOff>95250</xdr:rowOff>
    </xdr:to>
    <xdr:sp>
      <xdr:nvSpPr>
        <xdr:cNvPr id="8" name="Line 8"/>
        <xdr:cNvSpPr>
          <a:spLocks/>
        </xdr:cNvSpPr>
      </xdr:nvSpPr>
      <xdr:spPr>
        <a:xfrm>
          <a:off x="12620625" y="58483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37</xdr:row>
      <xdr:rowOff>0</xdr:rowOff>
    </xdr:from>
    <xdr:to>
      <xdr:col>64</xdr:col>
      <xdr:colOff>47625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2601575" y="532447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37</xdr:row>
      <xdr:rowOff>76200</xdr:rowOff>
    </xdr:from>
    <xdr:to>
      <xdr:col>62</xdr:col>
      <xdr:colOff>123825</xdr:colOff>
      <xdr:row>40</xdr:row>
      <xdr:rowOff>95250</xdr:rowOff>
    </xdr:to>
    <xdr:sp>
      <xdr:nvSpPr>
        <xdr:cNvPr id="10" name="Line 10"/>
        <xdr:cNvSpPr>
          <a:spLocks/>
        </xdr:cNvSpPr>
      </xdr:nvSpPr>
      <xdr:spPr>
        <a:xfrm flipH="1" flipV="1">
          <a:off x="12639675" y="5400675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133350</xdr:colOff>
      <xdr:row>37</xdr:row>
      <xdr:rowOff>66675</xdr:rowOff>
    </xdr:from>
    <xdr:to>
      <xdr:col>64</xdr:col>
      <xdr:colOff>0</xdr:colOff>
      <xdr:row>40</xdr:row>
      <xdr:rowOff>95250</xdr:rowOff>
    </xdr:to>
    <xdr:sp>
      <xdr:nvSpPr>
        <xdr:cNvPr id="11" name="Line 11"/>
        <xdr:cNvSpPr>
          <a:spLocks/>
        </xdr:cNvSpPr>
      </xdr:nvSpPr>
      <xdr:spPr>
        <a:xfrm flipV="1">
          <a:off x="12887325" y="5391150"/>
          <a:ext cx="1047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38100</xdr:rowOff>
    </xdr:from>
    <xdr:to>
      <xdr:col>62</xdr:col>
      <xdr:colOff>123825</xdr:colOff>
      <xdr:row>39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12601575" y="5648325"/>
          <a:ext cx="38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190500</xdr:colOff>
      <xdr:row>39</xdr:row>
      <xdr:rowOff>38100</xdr:rowOff>
    </xdr:from>
    <xdr:to>
      <xdr:col>64</xdr:col>
      <xdr:colOff>47625</xdr:colOff>
      <xdr:row>39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12944475" y="5648325"/>
          <a:ext cx="9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37</xdr:row>
      <xdr:rowOff>0</xdr:rowOff>
    </xdr:from>
    <xdr:to>
      <xdr:col>64</xdr:col>
      <xdr:colOff>47625</xdr:colOff>
      <xdr:row>39</xdr:row>
      <xdr:rowOff>38100</xdr:rowOff>
    </xdr:to>
    <xdr:sp>
      <xdr:nvSpPr>
        <xdr:cNvPr id="14" name="Line 14"/>
        <xdr:cNvSpPr>
          <a:spLocks/>
        </xdr:cNvSpPr>
      </xdr:nvSpPr>
      <xdr:spPr>
        <a:xfrm flipH="1">
          <a:off x="13039725" y="532447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37</xdr:row>
      <xdr:rowOff>76200</xdr:rowOff>
    </xdr:from>
    <xdr:to>
      <xdr:col>64</xdr:col>
      <xdr:colOff>0</xdr:colOff>
      <xdr:row>37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12639675" y="54006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37</xdr:row>
      <xdr:rowOff>0</xdr:rowOff>
    </xdr:from>
    <xdr:to>
      <xdr:col>62</xdr:col>
      <xdr:colOff>85725</xdr:colOff>
      <xdr:row>39</xdr:row>
      <xdr:rowOff>38100</xdr:rowOff>
    </xdr:to>
    <xdr:sp>
      <xdr:nvSpPr>
        <xdr:cNvPr id="16" name="Line 16"/>
        <xdr:cNvSpPr>
          <a:spLocks/>
        </xdr:cNvSpPr>
      </xdr:nvSpPr>
      <xdr:spPr>
        <a:xfrm flipH="1" flipV="1">
          <a:off x="12601575" y="5324475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152400</xdr:colOff>
      <xdr:row>40</xdr:row>
      <xdr:rowOff>95250</xdr:rowOff>
    </xdr:from>
    <xdr:to>
      <xdr:col>63</xdr:col>
      <xdr:colOff>152400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2906375" y="5848350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104775</xdr:colOff>
      <xdr:row>40</xdr:row>
      <xdr:rowOff>95250</xdr:rowOff>
    </xdr:from>
    <xdr:to>
      <xdr:col>62</xdr:col>
      <xdr:colOff>104775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620625" y="5848350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40</xdr:row>
      <xdr:rowOff>85725</xdr:rowOff>
    </xdr:from>
    <xdr:to>
      <xdr:col>63</xdr:col>
      <xdr:colOff>0</xdr:colOff>
      <xdr:row>41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12753975" y="58388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62</xdr:col>
      <xdr:colOff>0</xdr:colOff>
      <xdr:row>39</xdr:row>
      <xdr:rowOff>0</xdr:rowOff>
    </xdr:to>
    <xdr:sp>
      <xdr:nvSpPr>
        <xdr:cNvPr id="20" name="Line 20"/>
        <xdr:cNvSpPr>
          <a:spLocks/>
        </xdr:cNvSpPr>
      </xdr:nvSpPr>
      <xdr:spPr>
        <a:xfrm>
          <a:off x="12515850" y="4467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68</xdr:col>
      <xdr:colOff>0</xdr:colOff>
      <xdr:row>39</xdr:row>
      <xdr:rowOff>0</xdr:rowOff>
    </xdr:to>
    <xdr:sp>
      <xdr:nvSpPr>
        <xdr:cNvPr id="21" name="Line 21"/>
        <xdr:cNvSpPr>
          <a:spLocks/>
        </xdr:cNvSpPr>
      </xdr:nvSpPr>
      <xdr:spPr>
        <a:xfrm>
          <a:off x="13944600" y="44672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69</xdr:col>
      <xdr:colOff>0</xdr:colOff>
      <xdr:row>39</xdr:row>
      <xdr:rowOff>0</xdr:rowOff>
    </xdr:to>
    <xdr:sp>
      <xdr:nvSpPr>
        <xdr:cNvPr id="22" name="Arc 22"/>
        <xdr:cNvSpPr>
          <a:spLocks/>
        </xdr:cNvSpPr>
      </xdr:nvSpPr>
      <xdr:spPr>
        <a:xfrm>
          <a:off x="13944600" y="4467225"/>
          <a:ext cx="238125" cy="1143000"/>
        </a:xfrm>
        <a:prstGeom prst="arc">
          <a:avLst>
            <a:gd name="adj" fmla="val 27256666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41</xdr:row>
      <xdr:rowOff>0</xdr:rowOff>
    </xdr:from>
    <xdr:to>
      <xdr:col>67</xdr:col>
      <xdr:colOff>133350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3554075" y="5895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40</xdr:row>
      <xdr:rowOff>95250</xdr:rowOff>
    </xdr:from>
    <xdr:to>
      <xdr:col>67</xdr:col>
      <xdr:colOff>133350</xdr:colOff>
      <xdr:row>40</xdr:row>
      <xdr:rowOff>95250</xdr:rowOff>
    </xdr:to>
    <xdr:sp>
      <xdr:nvSpPr>
        <xdr:cNvPr id="24" name="Line 24"/>
        <xdr:cNvSpPr>
          <a:spLocks/>
        </xdr:cNvSpPr>
      </xdr:nvSpPr>
      <xdr:spPr>
        <a:xfrm flipH="1">
          <a:off x="13554075" y="5848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37</xdr:row>
      <xdr:rowOff>0</xdr:rowOff>
    </xdr:from>
    <xdr:to>
      <xdr:col>67</xdr:col>
      <xdr:colOff>152400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3420725" y="5324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114300</xdr:colOff>
      <xdr:row>37</xdr:row>
      <xdr:rowOff>76200</xdr:rowOff>
    </xdr:from>
    <xdr:to>
      <xdr:col>67</xdr:col>
      <xdr:colOff>114300</xdr:colOff>
      <xdr:row>40</xdr:row>
      <xdr:rowOff>95250</xdr:rowOff>
    </xdr:to>
    <xdr:sp>
      <xdr:nvSpPr>
        <xdr:cNvPr id="26" name="Line 26"/>
        <xdr:cNvSpPr>
          <a:spLocks/>
        </xdr:cNvSpPr>
      </xdr:nvSpPr>
      <xdr:spPr>
        <a:xfrm flipV="1">
          <a:off x="13820775" y="5400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</xdr:colOff>
      <xdr:row>37</xdr:row>
      <xdr:rowOff>76200</xdr:rowOff>
    </xdr:from>
    <xdr:to>
      <xdr:col>66</xdr:col>
      <xdr:colOff>104775</xdr:colOff>
      <xdr:row>40</xdr:row>
      <xdr:rowOff>95250</xdr:rowOff>
    </xdr:to>
    <xdr:sp>
      <xdr:nvSpPr>
        <xdr:cNvPr id="27" name="Line 27"/>
        <xdr:cNvSpPr>
          <a:spLocks/>
        </xdr:cNvSpPr>
      </xdr:nvSpPr>
      <xdr:spPr>
        <a:xfrm flipH="1" flipV="1">
          <a:off x="13477875" y="5400675"/>
          <a:ext cx="952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114300</xdr:colOff>
      <xdr:row>39</xdr:row>
      <xdr:rowOff>38100</xdr:rowOff>
    </xdr:from>
    <xdr:to>
      <xdr:col>67</xdr:col>
      <xdr:colOff>152400</xdr:colOff>
      <xdr:row>39</xdr:row>
      <xdr:rowOff>38100</xdr:rowOff>
    </xdr:to>
    <xdr:sp>
      <xdr:nvSpPr>
        <xdr:cNvPr id="28" name="Line 28"/>
        <xdr:cNvSpPr>
          <a:spLocks/>
        </xdr:cNvSpPr>
      </xdr:nvSpPr>
      <xdr:spPr>
        <a:xfrm flipH="1">
          <a:off x="13820775" y="56483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39</xdr:row>
      <xdr:rowOff>38100</xdr:rowOff>
    </xdr:from>
    <xdr:to>
      <xdr:col>66</xdr:col>
      <xdr:colOff>47625</xdr:colOff>
      <xdr:row>39</xdr:row>
      <xdr:rowOff>38100</xdr:rowOff>
    </xdr:to>
    <xdr:sp>
      <xdr:nvSpPr>
        <xdr:cNvPr id="29" name="Line 29"/>
        <xdr:cNvSpPr>
          <a:spLocks/>
        </xdr:cNvSpPr>
      </xdr:nvSpPr>
      <xdr:spPr>
        <a:xfrm flipH="1">
          <a:off x="13420725" y="56483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37</xdr:row>
      <xdr:rowOff>0</xdr:rowOff>
    </xdr:from>
    <xdr:to>
      <xdr:col>65</xdr:col>
      <xdr:colOff>190500</xdr:colOff>
      <xdr:row>39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13420725" y="532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</xdr:colOff>
      <xdr:row>37</xdr:row>
      <xdr:rowOff>76200</xdr:rowOff>
    </xdr:from>
    <xdr:to>
      <xdr:col>67</xdr:col>
      <xdr:colOff>114300</xdr:colOff>
      <xdr:row>37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13477875" y="5400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152400</xdr:colOff>
      <xdr:row>37</xdr:row>
      <xdr:rowOff>0</xdr:rowOff>
    </xdr:from>
    <xdr:to>
      <xdr:col>67</xdr:col>
      <xdr:colOff>152400</xdr:colOff>
      <xdr:row>39</xdr:row>
      <xdr:rowOff>38100</xdr:rowOff>
    </xdr:to>
    <xdr:sp>
      <xdr:nvSpPr>
        <xdr:cNvPr id="32" name="Line 32"/>
        <xdr:cNvSpPr>
          <a:spLocks/>
        </xdr:cNvSpPr>
      </xdr:nvSpPr>
      <xdr:spPr>
        <a:xfrm flipV="1">
          <a:off x="13858875" y="532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85725</xdr:colOff>
      <xdr:row>40</xdr:row>
      <xdr:rowOff>95250</xdr:rowOff>
    </xdr:from>
    <xdr:to>
      <xdr:col>66</xdr:col>
      <xdr:colOff>85725</xdr:colOff>
      <xdr:row>41</xdr:row>
      <xdr:rowOff>0</xdr:rowOff>
    </xdr:to>
    <xdr:sp>
      <xdr:nvSpPr>
        <xdr:cNvPr id="33" name="Line 33"/>
        <xdr:cNvSpPr>
          <a:spLocks/>
        </xdr:cNvSpPr>
      </xdr:nvSpPr>
      <xdr:spPr>
        <a:xfrm>
          <a:off x="13554075" y="5848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133350</xdr:colOff>
      <xdr:row>40</xdr:row>
      <xdr:rowOff>95250</xdr:rowOff>
    </xdr:from>
    <xdr:to>
      <xdr:col>67</xdr:col>
      <xdr:colOff>133350</xdr:colOff>
      <xdr:row>41</xdr:row>
      <xdr:rowOff>0</xdr:rowOff>
    </xdr:to>
    <xdr:sp>
      <xdr:nvSpPr>
        <xdr:cNvPr id="34" name="Line 34"/>
        <xdr:cNvSpPr>
          <a:spLocks/>
        </xdr:cNvSpPr>
      </xdr:nvSpPr>
      <xdr:spPr>
        <a:xfrm>
          <a:off x="13839825" y="5848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40</xdr:row>
      <xdr:rowOff>85725</xdr:rowOff>
    </xdr:from>
    <xdr:to>
      <xdr:col>67</xdr:col>
      <xdr:colOff>0</xdr:colOff>
      <xdr:row>41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3706475" y="58388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12</xdr:row>
      <xdr:rowOff>0</xdr:rowOff>
    </xdr:from>
    <xdr:to>
      <xdr:col>66</xdr:col>
      <xdr:colOff>76200</xdr:colOff>
      <xdr:row>12</xdr:row>
      <xdr:rowOff>0</xdr:rowOff>
    </xdr:to>
    <xdr:sp>
      <xdr:nvSpPr>
        <xdr:cNvPr id="36" name="Line 36"/>
        <xdr:cNvSpPr>
          <a:spLocks/>
        </xdr:cNvSpPr>
      </xdr:nvSpPr>
      <xdr:spPr>
        <a:xfrm>
          <a:off x="12382500" y="1752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64</xdr:col>
      <xdr:colOff>0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2992100" y="11811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18</xdr:row>
      <xdr:rowOff>0</xdr:rowOff>
    </xdr:from>
    <xdr:to>
      <xdr:col>66</xdr:col>
      <xdr:colOff>95250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>
          <a:off x="12382500" y="2609850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38100</xdr:colOff>
      <xdr:row>13</xdr:row>
      <xdr:rowOff>114300</xdr:rowOff>
    </xdr:from>
    <xdr:to>
      <xdr:col>66</xdr:col>
      <xdr:colOff>76200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13506450" y="2009775"/>
          <a:ext cx="381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123825</xdr:colOff>
      <xdr:row>13</xdr:row>
      <xdr:rowOff>114300</xdr:rowOff>
    </xdr:from>
    <xdr:to>
      <xdr:col>61</xdr:col>
      <xdr:colOff>161925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2401550" y="2009775"/>
          <a:ext cx="381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17</xdr:row>
      <xdr:rowOff>95250</xdr:rowOff>
    </xdr:from>
    <xdr:to>
      <xdr:col>66</xdr:col>
      <xdr:colOff>95250</xdr:colOff>
      <xdr:row>17</xdr:row>
      <xdr:rowOff>95250</xdr:rowOff>
    </xdr:to>
    <xdr:sp>
      <xdr:nvSpPr>
        <xdr:cNvPr id="41" name="Line 41"/>
        <xdr:cNvSpPr>
          <a:spLocks/>
        </xdr:cNvSpPr>
      </xdr:nvSpPr>
      <xdr:spPr>
        <a:xfrm flipH="1">
          <a:off x="12382500" y="2562225"/>
          <a:ext cx="118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38100</xdr:colOff>
      <xdr:row>14</xdr:row>
      <xdr:rowOff>76200</xdr:rowOff>
    </xdr:from>
    <xdr:to>
      <xdr:col>66</xdr:col>
      <xdr:colOff>38100</xdr:colOff>
      <xdr:row>17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13506450" y="2114550"/>
          <a:ext cx="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190500</xdr:colOff>
      <xdr:row>14</xdr:row>
      <xdr:rowOff>95250</xdr:rowOff>
    </xdr:from>
    <xdr:to>
      <xdr:col>61</xdr:col>
      <xdr:colOff>190500</xdr:colOff>
      <xdr:row>17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2468225" y="2133600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17</xdr:row>
      <xdr:rowOff>95250</xdr:rowOff>
    </xdr:from>
    <xdr:to>
      <xdr:col>61</xdr:col>
      <xdr:colOff>104775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12382500" y="2562225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95250</xdr:colOff>
      <xdr:row>17</xdr:row>
      <xdr:rowOff>95250</xdr:rowOff>
    </xdr:from>
    <xdr:to>
      <xdr:col>66</xdr:col>
      <xdr:colOff>95250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13563600" y="2562225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19050</xdr:colOff>
      <xdr:row>12</xdr:row>
      <xdr:rowOff>0</xdr:rowOff>
    </xdr:from>
    <xdr:to>
      <xdr:col>64</xdr:col>
      <xdr:colOff>0</xdr:colOff>
      <xdr:row>14</xdr:row>
      <xdr:rowOff>38100</xdr:rowOff>
    </xdr:to>
    <xdr:sp>
      <xdr:nvSpPr>
        <xdr:cNvPr id="46" name="Line 46"/>
        <xdr:cNvSpPr>
          <a:spLocks/>
        </xdr:cNvSpPr>
      </xdr:nvSpPr>
      <xdr:spPr>
        <a:xfrm flipH="1">
          <a:off x="12534900" y="175260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12</xdr:row>
      <xdr:rowOff>0</xdr:rowOff>
    </xdr:from>
    <xdr:to>
      <xdr:col>65</xdr:col>
      <xdr:colOff>219075</xdr:colOff>
      <xdr:row>14</xdr:row>
      <xdr:rowOff>38100</xdr:rowOff>
    </xdr:to>
    <xdr:sp>
      <xdr:nvSpPr>
        <xdr:cNvPr id="47" name="Line 47"/>
        <xdr:cNvSpPr>
          <a:spLocks/>
        </xdr:cNvSpPr>
      </xdr:nvSpPr>
      <xdr:spPr>
        <a:xfrm>
          <a:off x="12992100" y="1752600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8</xdr:row>
      <xdr:rowOff>0</xdr:rowOff>
    </xdr:from>
    <xdr:to>
      <xdr:col>66</xdr:col>
      <xdr:colOff>95250</xdr:colOff>
      <xdr:row>16</xdr:row>
      <xdr:rowOff>0</xdr:rowOff>
    </xdr:to>
    <xdr:sp>
      <xdr:nvSpPr>
        <xdr:cNvPr id="48" name="Oval 48"/>
        <xdr:cNvSpPr>
          <a:spLocks/>
        </xdr:cNvSpPr>
      </xdr:nvSpPr>
      <xdr:spPr>
        <a:xfrm>
          <a:off x="12382500" y="1181100"/>
          <a:ext cx="1181100" cy="1143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123825</xdr:colOff>
      <xdr:row>12</xdr:row>
      <xdr:rowOff>0</xdr:rowOff>
    </xdr:from>
    <xdr:to>
      <xdr:col>66</xdr:col>
      <xdr:colOff>76200</xdr:colOff>
      <xdr:row>16</xdr:row>
      <xdr:rowOff>57150</xdr:rowOff>
    </xdr:to>
    <xdr:sp>
      <xdr:nvSpPr>
        <xdr:cNvPr id="49" name="Arc 49"/>
        <xdr:cNvSpPr>
          <a:spLocks/>
        </xdr:cNvSpPr>
      </xdr:nvSpPr>
      <xdr:spPr>
        <a:xfrm flipV="1">
          <a:off x="12401550" y="1752600"/>
          <a:ext cx="1143000" cy="628650"/>
        </a:xfrm>
        <a:prstGeom prst="arc">
          <a:avLst>
            <a:gd name="adj1" fmla="val -46145981"/>
            <a:gd name="adj2" fmla="val -8569194"/>
            <a:gd name="adj3" fmla="val 3823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209550</xdr:colOff>
      <xdr:row>10</xdr:row>
      <xdr:rowOff>123825</xdr:rowOff>
    </xdr:from>
    <xdr:to>
      <xdr:col>65</xdr:col>
      <xdr:colOff>28575</xdr:colOff>
      <xdr:row>14</xdr:row>
      <xdr:rowOff>0</xdr:rowOff>
    </xdr:to>
    <xdr:sp>
      <xdr:nvSpPr>
        <xdr:cNvPr id="50" name="Arc 50"/>
        <xdr:cNvSpPr>
          <a:spLocks/>
        </xdr:cNvSpPr>
      </xdr:nvSpPr>
      <xdr:spPr>
        <a:xfrm flipV="1">
          <a:off x="12725400" y="1590675"/>
          <a:ext cx="533400" cy="447675"/>
        </a:xfrm>
        <a:prstGeom prst="arc">
          <a:avLst>
            <a:gd name="adj1" fmla="val -39068143"/>
            <a:gd name="adj2" fmla="val -15929587"/>
            <a:gd name="adj3" fmla="val 1238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15</xdr:row>
      <xdr:rowOff>0</xdr:rowOff>
    </xdr:from>
    <xdr:to>
      <xdr:col>62</xdr:col>
      <xdr:colOff>0</xdr:colOff>
      <xdr:row>17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12515850" y="218122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104775</xdr:rowOff>
    </xdr:from>
    <xdr:to>
      <xdr:col>66</xdr:col>
      <xdr:colOff>0</xdr:colOff>
      <xdr:row>17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3468350" y="2143125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9525</xdr:rowOff>
    </xdr:from>
    <xdr:to>
      <xdr:col>65</xdr:col>
      <xdr:colOff>38100</xdr:colOff>
      <xdr:row>39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3192125" y="4476750"/>
          <a:ext cx="76200" cy="1133475"/>
        </a:xfrm>
        <a:custGeom>
          <a:pathLst>
            <a:path h="120" w="8">
              <a:moveTo>
                <a:pt x="5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8" y="50"/>
                <a:pt x="8" y="60"/>
              </a:cubicBezTo>
              <a:cubicBezTo>
                <a:pt x="8" y="70"/>
                <a:pt x="2" y="80"/>
                <a:pt x="1" y="90"/>
              </a:cubicBezTo>
              <a:cubicBezTo>
                <a:pt x="0" y="100"/>
                <a:pt x="2" y="110"/>
                <a:pt x="4" y="1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228600</xdr:colOff>
      <xdr:row>31</xdr:row>
      <xdr:rowOff>9525</xdr:rowOff>
    </xdr:from>
    <xdr:to>
      <xdr:col>65</xdr:col>
      <xdr:colOff>66675</xdr:colOff>
      <xdr:row>39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3220700" y="4476750"/>
          <a:ext cx="76200" cy="1133475"/>
        </a:xfrm>
        <a:custGeom>
          <a:pathLst>
            <a:path h="120" w="8">
              <a:moveTo>
                <a:pt x="5" y="0"/>
              </a:moveTo>
              <a:cubicBezTo>
                <a:pt x="3" y="9"/>
                <a:pt x="1" y="19"/>
                <a:pt x="1" y="29"/>
              </a:cubicBezTo>
              <a:cubicBezTo>
                <a:pt x="1" y="39"/>
                <a:pt x="8" y="50"/>
                <a:pt x="8" y="60"/>
              </a:cubicBezTo>
              <a:cubicBezTo>
                <a:pt x="8" y="70"/>
                <a:pt x="2" y="80"/>
                <a:pt x="1" y="90"/>
              </a:cubicBezTo>
              <a:cubicBezTo>
                <a:pt x="0" y="100"/>
                <a:pt x="2" y="110"/>
                <a:pt x="4" y="1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18</xdr:row>
      <xdr:rowOff>47625</xdr:rowOff>
    </xdr:from>
    <xdr:to>
      <xdr:col>61</xdr:col>
      <xdr:colOff>104775</xdr:colOff>
      <xdr:row>20</xdr:row>
      <xdr:rowOff>28575</xdr:rowOff>
    </xdr:to>
    <xdr:sp>
      <xdr:nvSpPr>
        <xdr:cNvPr id="55" name="Line 55"/>
        <xdr:cNvSpPr>
          <a:spLocks/>
        </xdr:cNvSpPr>
      </xdr:nvSpPr>
      <xdr:spPr>
        <a:xfrm>
          <a:off x="12382500" y="2657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95250</xdr:colOff>
      <xdr:row>18</xdr:row>
      <xdr:rowOff>47625</xdr:rowOff>
    </xdr:from>
    <xdr:to>
      <xdr:col>66</xdr:col>
      <xdr:colOff>95250</xdr:colOff>
      <xdr:row>20</xdr:row>
      <xdr:rowOff>38100</xdr:rowOff>
    </xdr:to>
    <xdr:sp>
      <xdr:nvSpPr>
        <xdr:cNvPr id="56" name="Line 56"/>
        <xdr:cNvSpPr>
          <a:spLocks/>
        </xdr:cNvSpPr>
      </xdr:nvSpPr>
      <xdr:spPr>
        <a:xfrm>
          <a:off x="13563600" y="265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63</xdr:col>
      <xdr:colOff>0</xdr:colOff>
      <xdr:row>17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2515850" y="246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0</xdr:rowOff>
    </xdr:from>
    <xdr:to>
      <xdr:col>66</xdr:col>
      <xdr:colOff>0</xdr:colOff>
      <xdr:row>17</xdr:row>
      <xdr:rowOff>0</xdr:rowOff>
    </xdr:to>
    <xdr:sp>
      <xdr:nvSpPr>
        <xdr:cNvPr id="58" name="Line 58"/>
        <xdr:cNvSpPr>
          <a:spLocks/>
        </xdr:cNvSpPr>
      </xdr:nvSpPr>
      <xdr:spPr>
        <a:xfrm>
          <a:off x="13230225" y="246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190500</xdr:colOff>
      <xdr:row>17</xdr:row>
      <xdr:rowOff>0</xdr:rowOff>
    </xdr:to>
    <xdr:sp>
      <xdr:nvSpPr>
        <xdr:cNvPr id="59" name="Line 59"/>
        <xdr:cNvSpPr>
          <a:spLocks/>
        </xdr:cNvSpPr>
      </xdr:nvSpPr>
      <xdr:spPr>
        <a:xfrm>
          <a:off x="12277725" y="2466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14</xdr:row>
      <xdr:rowOff>28575</xdr:rowOff>
    </xdr:from>
    <xdr:to>
      <xdr:col>67</xdr:col>
      <xdr:colOff>28575</xdr:colOff>
      <xdr:row>14</xdr:row>
      <xdr:rowOff>104775</xdr:rowOff>
    </xdr:to>
    <xdr:sp>
      <xdr:nvSpPr>
        <xdr:cNvPr id="60" name="Line 60"/>
        <xdr:cNvSpPr>
          <a:spLocks/>
        </xdr:cNvSpPr>
      </xdr:nvSpPr>
      <xdr:spPr>
        <a:xfrm>
          <a:off x="13582650" y="206692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76200</xdr:colOff>
      <xdr:row>14</xdr:row>
      <xdr:rowOff>104775</xdr:rowOff>
    </xdr:from>
    <xdr:to>
      <xdr:col>66</xdr:col>
      <xdr:colOff>219075</xdr:colOff>
      <xdr:row>15</xdr:row>
      <xdr:rowOff>47625</xdr:rowOff>
    </xdr:to>
    <xdr:sp>
      <xdr:nvSpPr>
        <xdr:cNvPr id="61" name="Line 61"/>
        <xdr:cNvSpPr>
          <a:spLocks/>
        </xdr:cNvSpPr>
      </xdr:nvSpPr>
      <xdr:spPr>
        <a:xfrm>
          <a:off x="13544550" y="21431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76200</xdr:colOff>
      <xdr:row>12</xdr:row>
      <xdr:rowOff>28575</xdr:rowOff>
    </xdr:from>
    <xdr:to>
      <xdr:col>66</xdr:col>
      <xdr:colOff>180975</xdr:colOff>
      <xdr:row>13</xdr:row>
      <xdr:rowOff>57150</xdr:rowOff>
    </xdr:to>
    <xdr:sp>
      <xdr:nvSpPr>
        <xdr:cNvPr id="62" name="Line 62"/>
        <xdr:cNvSpPr>
          <a:spLocks/>
        </xdr:cNvSpPr>
      </xdr:nvSpPr>
      <xdr:spPr>
        <a:xfrm flipV="1">
          <a:off x="13544550" y="178117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12</xdr:row>
      <xdr:rowOff>57150</xdr:rowOff>
    </xdr:from>
    <xdr:to>
      <xdr:col>66</xdr:col>
      <xdr:colOff>228600</xdr:colOff>
      <xdr:row>13</xdr:row>
      <xdr:rowOff>95250</xdr:rowOff>
    </xdr:to>
    <xdr:sp>
      <xdr:nvSpPr>
        <xdr:cNvPr id="63" name="Line 63"/>
        <xdr:cNvSpPr>
          <a:spLocks/>
        </xdr:cNvSpPr>
      </xdr:nvSpPr>
      <xdr:spPr>
        <a:xfrm flipV="1">
          <a:off x="13582650" y="180975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219075</xdr:colOff>
      <xdr:row>11</xdr:row>
      <xdr:rowOff>95250</xdr:rowOff>
    </xdr:from>
    <xdr:to>
      <xdr:col>66</xdr:col>
      <xdr:colOff>152400</xdr:colOff>
      <xdr:row>12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13449300" y="1704975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209550</xdr:colOff>
      <xdr:row>12</xdr:row>
      <xdr:rowOff>95250</xdr:rowOff>
    </xdr:from>
    <xdr:to>
      <xdr:col>67</xdr:col>
      <xdr:colOff>85725</xdr:colOff>
      <xdr:row>13</xdr:row>
      <xdr:rowOff>19050</xdr:rowOff>
    </xdr:to>
    <xdr:sp>
      <xdr:nvSpPr>
        <xdr:cNvPr id="65" name="Line 65"/>
        <xdr:cNvSpPr>
          <a:spLocks/>
        </xdr:cNvSpPr>
      </xdr:nvSpPr>
      <xdr:spPr>
        <a:xfrm flipH="1" flipV="1">
          <a:off x="13677900" y="1847850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114300</xdr:colOff>
      <xdr:row>15</xdr:row>
      <xdr:rowOff>19050</xdr:rowOff>
    </xdr:from>
    <xdr:to>
      <xdr:col>66</xdr:col>
      <xdr:colOff>180975</xdr:colOff>
      <xdr:row>15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3582650" y="2200275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219075</xdr:colOff>
      <xdr:row>13</xdr:row>
      <xdr:rowOff>123825</xdr:rowOff>
    </xdr:from>
    <xdr:to>
      <xdr:col>67</xdr:col>
      <xdr:colOff>38100</xdr:colOff>
      <xdr:row>14</xdr:row>
      <xdr:rowOff>85725</xdr:rowOff>
    </xdr:to>
    <xdr:sp>
      <xdr:nvSpPr>
        <xdr:cNvPr id="67" name="Line 67"/>
        <xdr:cNvSpPr>
          <a:spLocks/>
        </xdr:cNvSpPr>
      </xdr:nvSpPr>
      <xdr:spPr>
        <a:xfrm flipH="1">
          <a:off x="13687425" y="2019300"/>
          <a:ext cx="57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152400</xdr:colOff>
      <xdr:row>18</xdr:row>
      <xdr:rowOff>0</xdr:rowOff>
    </xdr:from>
    <xdr:to>
      <xdr:col>67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13620750" y="26098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152400</xdr:colOff>
      <xdr:row>17</xdr:row>
      <xdr:rowOff>95250</xdr:rowOff>
    </xdr:from>
    <xdr:to>
      <xdr:col>67</xdr:col>
      <xdr:colOff>0</xdr:colOff>
      <xdr:row>17</xdr:row>
      <xdr:rowOff>95250</xdr:rowOff>
    </xdr:to>
    <xdr:sp>
      <xdr:nvSpPr>
        <xdr:cNvPr id="69" name="Line 69"/>
        <xdr:cNvSpPr>
          <a:spLocks/>
        </xdr:cNvSpPr>
      </xdr:nvSpPr>
      <xdr:spPr>
        <a:xfrm>
          <a:off x="13620750" y="2562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18</xdr:row>
      <xdr:rowOff>0</xdr:rowOff>
    </xdr:from>
    <xdr:to>
      <xdr:col>66</xdr:col>
      <xdr:colOff>200025</xdr:colOff>
      <xdr:row>19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13668375" y="2609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16</xdr:row>
      <xdr:rowOff>95250</xdr:rowOff>
    </xdr:from>
    <xdr:to>
      <xdr:col>66</xdr:col>
      <xdr:colOff>200025</xdr:colOff>
      <xdr:row>17</xdr:row>
      <xdr:rowOff>95250</xdr:rowOff>
    </xdr:to>
    <xdr:sp>
      <xdr:nvSpPr>
        <xdr:cNvPr id="71" name="Line 71"/>
        <xdr:cNvSpPr>
          <a:spLocks/>
        </xdr:cNvSpPr>
      </xdr:nvSpPr>
      <xdr:spPr>
        <a:xfrm>
          <a:off x="13668375" y="2419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66</xdr:col>
      <xdr:colOff>95250</xdr:colOff>
      <xdr:row>20</xdr:row>
      <xdr:rowOff>0</xdr:rowOff>
    </xdr:to>
    <xdr:sp>
      <xdr:nvSpPr>
        <xdr:cNvPr id="72" name="Line 72"/>
        <xdr:cNvSpPr>
          <a:spLocks/>
        </xdr:cNvSpPr>
      </xdr:nvSpPr>
      <xdr:spPr>
        <a:xfrm>
          <a:off x="13230225" y="28956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20</xdr:row>
      <xdr:rowOff>0</xdr:rowOff>
    </xdr:from>
    <xdr:to>
      <xdr:col>63</xdr:col>
      <xdr:colOff>0</xdr:colOff>
      <xdr:row>20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12382500" y="2895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34</xdr:row>
      <xdr:rowOff>104775</xdr:rowOff>
    </xdr:from>
    <xdr:to>
      <xdr:col>63</xdr:col>
      <xdr:colOff>0</xdr:colOff>
      <xdr:row>40</xdr:row>
      <xdr:rowOff>38100</xdr:rowOff>
    </xdr:to>
    <xdr:sp>
      <xdr:nvSpPr>
        <xdr:cNvPr id="74" name="Line 74"/>
        <xdr:cNvSpPr>
          <a:spLocks/>
        </xdr:cNvSpPr>
      </xdr:nvSpPr>
      <xdr:spPr>
        <a:xfrm flipV="1">
          <a:off x="12753975" y="50006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33</xdr:row>
      <xdr:rowOff>104775</xdr:rowOff>
    </xdr:from>
    <xdr:to>
      <xdr:col>62</xdr:col>
      <xdr:colOff>85725</xdr:colOff>
      <xdr:row>36</xdr:row>
      <xdr:rowOff>95250</xdr:rowOff>
    </xdr:to>
    <xdr:sp>
      <xdr:nvSpPr>
        <xdr:cNvPr id="75" name="Line 75"/>
        <xdr:cNvSpPr>
          <a:spLocks/>
        </xdr:cNvSpPr>
      </xdr:nvSpPr>
      <xdr:spPr>
        <a:xfrm flipV="1">
          <a:off x="12601575" y="4857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47625</xdr:colOff>
      <xdr:row>33</xdr:row>
      <xdr:rowOff>95250</xdr:rowOff>
    </xdr:from>
    <xdr:to>
      <xdr:col>64</xdr:col>
      <xdr:colOff>47625</xdr:colOff>
      <xdr:row>36</xdr:row>
      <xdr:rowOff>85725</xdr:rowOff>
    </xdr:to>
    <xdr:sp>
      <xdr:nvSpPr>
        <xdr:cNvPr id="76" name="Line 76"/>
        <xdr:cNvSpPr>
          <a:spLocks/>
        </xdr:cNvSpPr>
      </xdr:nvSpPr>
      <xdr:spPr>
        <a:xfrm flipV="1">
          <a:off x="13039725" y="4848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35</xdr:row>
      <xdr:rowOff>104775</xdr:rowOff>
    </xdr:from>
    <xdr:to>
      <xdr:col>62</xdr:col>
      <xdr:colOff>123825</xdr:colOff>
      <xdr:row>36</xdr:row>
      <xdr:rowOff>95250</xdr:rowOff>
    </xdr:to>
    <xdr:sp>
      <xdr:nvSpPr>
        <xdr:cNvPr id="77" name="Line 77"/>
        <xdr:cNvSpPr>
          <a:spLocks/>
        </xdr:cNvSpPr>
      </xdr:nvSpPr>
      <xdr:spPr>
        <a:xfrm flipV="1">
          <a:off x="12639675" y="5143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95250</xdr:rowOff>
    </xdr:from>
    <xdr:to>
      <xdr:col>64</xdr:col>
      <xdr:colOff>0</xdr:colOff>
      <xdr:row>36</xdr:row>
      <xdr:rowOff>95250</xdr:rowOff>
    </xdr:to>
    <xdr:sp>
      <xdr:nvSpPr>
        <xdr:cNvPr id="78" name="Line 78"/>
        <xdr:cNvSpPr>
          <a:spLocks/>
        </xdr:cNvSpPr>
      </xdr:nvSpPr>
      <xdr:spPr>
        <a:xfrm flipH="1" flipV="1">
          <a:off x="12992100" y="5133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41</xdr:row>
      <xdr:rowOff>57150</xdr:rowOff>
    </xdr:from>
    <xdr:to>
      <xdr:col>62</xdr:col>
      <xdr:colOff>123825</xdr:colOff>
      <xdr:row>43</xdr:row>
      <xdr:rowOff>38100</xdr:rowOff>
    </xdr:to>
    <xdr:sp>
      <xdr:nvSpPr>
        <xdr:cNvPr id="79" name="Line 79"/>
        <xdr:cNvSpPr>
          <a:spLocks/>
        </xdr:cNvSpPr>
      </xdr:nvSpPr>
      <xdr:spPr>
        <a:xfrm>
          <a:off x="12639675" y="5953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133350</xdr:colOff>
      <xdr:row>41</xdr:row>
      <xdr:rowOff>57150</xdr:rowOff>
    </xdr:from>
    <xdr:to>
      <xdr:col>63</xdr:col>
      <xdr:colOff>133350</xdr:colOff>
      <xdr:row>43</xdr:row>
      <xdr:rowOff>38100</xdr:rowOff>
    </xdr:to>
    <xdr:sp>
      <xdr:nvSpPr>
        <xdr:cNvPr id="80" name="Line 80"/>
        <xdr:cNvSpPr>
          <a:spLocks/>
        </xdr:cNvSpPr>
      </xdr:nvSpPr>
      <xdr:spPr>
        <a:xfrm>
          <a:off x="12887325" y="5953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161925</xdr:colOff>
      <xdr:row>41</xdr:row>
      <xdr:rowOff>57150</xdr:rowOff>
    </xdr:from>
    <xdr:to>
      <xdr:col>63</xdr:col>
      <xdr:colOff>161925</xdr:colOff>
      <xdr:row>45</xdr:row>
      <xdr:rowOff>38100</xdr:rowOff>
    </xdr:to>
    <xdr:sp>
      <xdr:nvSpPr>
        <xdr:cNvPr id="81" name="Line 81"/>
        <xdr:cNvSpPr>
          <a:spLocks/>
        </xdr:cNvSpPr>
      </xdr:nvSpPr>
      <xdr:spPr>
        <a:xfrm>
          <a:off x="12915900" y="5953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95250</xdr:colOff>
      <xdr:row>41</xdr:row>
      <xdr:rowOff>57150</xdr:rowOff>
    </xdr:from>
    <xdr:to>
      <xdr:col>62</xdr:col>
      <xdr:colOff>95250</xdr:colOff>
      <xdr:row>45</xdr:row>
      <xdr:rowOff>38100</xdr:rowOff>
    </xdr:to>
    <xdr:sp>
      <xdr:nvSpPr>
        <xdr:cNvPr id="82" name="Line 82"/>
        <xdr:cNvSpPr>
          <a:spLocks/>
        </xdr:cNvSpPr>
      </xdr:nvSpPr>
      <xdr:spPr>
        <a:xfrm>
          <a:off x="12611100" y="5953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43</xdr:row>
      <xdr:rowOff>0</xdr:rowOff>
    </xdr:from>
    <xdr:to>
      <xdr:col>63</xdr:col>
      <xdr:colOff>133350</xdr:colOff>
      <xdr:row>43</xdr:row>
      <xdr:rowOff>0</xdr:rowOff>
    </xdr:to>
    <xdr:sp>
      <xdr:nvSpPr>
        <xdr:cNvPr id="83" name="Line 83"/>
        <xdr:cNvSpPr>
          <a:spLocks/>
        </xdr:cNvSpPr>
      </xdr:nvSpPr>
      <xdr:spPr>
        <a:xfrm>
          <a:off x="12639675" y="6181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95250</xdr:colOff>
      <xdr:row>45</xdr:row>
      <xdr:rowOff>0</xdr:rowOff>
    </xdr:from>
    <xdr:to>
      <xdr:col>63</xdr:col>
      <xdr:colOff>161925</xdr:colOff>
      <xdr:row>45</xdr:row>
      <xdr:rowOff>0</xdr:rowOff>
    </xdr:to>
    <xdr:sp>
      <xdr:nvSpPr>
        <xdr:cNvPr id="84" name="Line 84"/>
        <xdr:cNvSpPr>
          <a:spLocks/>
        </xdr:cNvSpPr>
      </xdr:nvSpPr>
      <xdr:spPr>
        <a:xfrm>
          <a:off x="12611100" y="6467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171450</xdr:colOff>
      <xdr:row>43</xdr:row>
      <xdr:rowOff>0</xdr:rowOff>
    </xdr:from>
    <xdr:to>
      <xdr:col>66</xdr:col>
      <xdr:colOff>104775</xdr:colOff>
      <xdr:row>43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12925425" y="6181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123825</xdr:colOff>
      <xdr:row>36</xdr:row>
      <xdr:rowOff>0</xdr:rowOff>
    </xdr:from>
    <xdr:to>
      <xdr:col>64</xdr:col>
      <xdr:colOff>0</xdr:colOff>
      <xdr:row>36</xdr:row>
      <xdr:rowOff>0</xdr:rowOff>
    </xdr:to>
    <xdr:sp>
      <xdr:nvSpPr>
        <xdr:cNvPr id="86" name="Line 86"/>
        <xdr:cNvSpPr>
          <a:spLocks/>
        </xdr:cNvSpPr>
      </xdr:nvSpPr>
      <xdr:spPr>
        <a:xfrm>
          <a:off x="12639675" y="5181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127539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62</xdr:col>
      <xdr:colOff>95250</xdr:colOff>
      <xdr:row>35</xdr:row>
      <xdr:rowOff>0</xdr:rowOff>
    </xdr:to>
    <xdr:sp>
      <xdr:nvSpPr>
        <xdr:cNvPr id="88" name="Line 88"/>
        <xdr:cNvSpPr>
          <a:spLocks/>
        </xdr:cNvSpPr>
      </xdr:nvSpPr>
      <xdr:spPr>
        <a:xfrm>
          <a:off x="12515850" y="5038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34</xdr:row>
      <xdr:rowOff>0</xdr:rowOff>
    </xdr:from>
    <xdr:to>
      <xdr:col>64</xdr:col>
      <xdr:colOff>47625</xdr:colOff>
      <xdr:row>34</xdr:row>
      <xdr:rowOff>0</xdr:rowOff>
    </xdr:to>
    <xdr:sp>
      <xdr:nvSpPr>
        <xdr:cNvPr id="89" name="Line 89"/>
        <xdr:cNvSpPr>
          <a:spLocks/>
        </xdr:cNvSpPr>
      </xdr:nvSpPr>
      <xdr:spPr>
        <a:xfrm>
          <a:off x="12601575" y="4895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57150</xdr:colOff>
      <xdr:row>36</xdr:row>
      <xdr:rowOff>0</xdr:rowOff>
    </xdr:from>
    <xdr:to>
      <xdr:col>67</xdr:col>
      <xdr:colOff>161925</xdr:colOff>
      <xdr:row>36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13049250" y="5181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23</xdr:row>
      <xdr:rowOff>95250</xdr:rowOff>
    </xdr:from>
    <xdr:to>
      <xdr:col>66</xdr:col>
      <xdr:colOff>95250</xdr:colOff>
      <xdr:row>26</xdr:row>
      <xdr:rowOff>47625</xdr:rowOff>
    </xdr:to>
    <xdr:sp>
      <xdr:nvSpPr>
        <xdr:cNvPr id="91" name="Rectangle 91"/>
        <xdr:cNvSpPr>
          <a:spLocks/>
        </xdr:cNvSpPr>
      </xdr:nvSpPr>
      <xdr:spPr>
        <a:xfrm>
          <a:off x="12382500" y="3419475"/>
          <a:ext cx="1181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66</xdr:col>
      <xdr:colOff>0</xdr:colOff>
      <xdr:row>26</xdr:row>
      <xdr:rowOff>0</xdr:rowOff>
    </xdr:to>
    <xdr:sp>
      <xdr:nvSpPr>
        <xdr:cNvPr id="92" name="Line 92"/>
        <xdr:cNvSpPr>
          <a:spLocks/>
        </xdr:cNvSpPr>
      </xdr:nvSpPr>
      <xdr:spPr>
        <a:xfrm>
          <a:off x="12515850" y="3752850"/>
          <a:ext cx="952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24</xdr:row>
      <xdr:rowOff>0</xdr:rowOff>
    </xdr:from>
    <xdr:to>
      <xdr:col>66</xdr:col>
      <xdr:colOff>0</xdr:colOff>
      <xdr:row>26</xdr:row>
      <xdr:rowOff>0</xdr:rowOff>
    </xdr:to>
    <xdr:sp>
      <xdr:nvSpPr>
        <xdr:cNvPr id="93" name="Line 93"/>
        <xdr:cNvSpPr>
          <a:spLocks/>
        </xdr:cNvSpPr>
      </xdr:nvSpPr>
      <xdr:spPr>
        <a:xfrm>
          <a:off x="1346835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62</xdr:col>
      <xdr:colOff>0</xdr:colOff>
      <xdr:row>26</xdr:row>
      <xdr:rowOff>0</xdr:rowOff>
    </xdr:to>
    <xdr:sp>
      <xdr:nvSpPr>
        <xdr:cNvPr id="94" name="Line 94"/>
        <xdr:cNvSpPr>
          <a:spLocks/>
        </xdr:cNvSpPr>
      </xdr:nvSpPr>
      <xdr:spPr>
        <a:xfrm>
          <a:off x="1251585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0</xdr:rowOff>
    </xdr:from>
    <xdr:to>
      <xdr:col>66</xdr:col>
      <xdr:colOff>95250</xdr:colOff>
      <xdr:row>25</xdr:row>
      <xdr:rowOff>0</xdr:rowOff>
    </xdr:to>
    <xdr:sp>
      <xdr:nvSpPr>
        <xdr:cNvPr id="95" name="Line 95"/>
        <xdr:cNvSpPr>
          <a:spLocks/>
        </xdr:cNvSpPr>
      </xdr:nvSpPr>
      <xdr:spPr>
        <a:xfrm>
          <a:off x="12382500" y="3609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114300</xdr:colOff>
      <xdr:row>24</xdr:row>
      <xdr:rowOff>104775</xdr:rowOff>
    </xdr:from>
    <xdr:to>
      <xdr:col>62</xdr:col>
      <xdr:colOff>161925</xdr:colOff>
      <xdr:row>25</xdr:row>
      <xdr:rowOff>19050</xdr:rowOff>
    </xdr:to>
    <xdr:sp>
      <xdr:nvSpPr>
        <xdr:cNvPr id="96" name="Oval 96"/>
        <xdr:cNvSpPr>
          <a:spLocks/>
        </xdr:cNvSpPr>
      </xdr:nvSpPr>
      <xdr:spPr>
        <a:xfrm>
          <a:off x="12630150" y="3571875"/>
          <a:ext cx="4762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76200</xdr:colOff>
      <xdr:row>24</xdr:row>
      <xdr:rowOff>104775</xdr:rowOff>
    </xdr:from>
    <xdr:to>
      <xdr:col>65</xdr:col>
      <xdr:colOff>123825</xdr:colOff>
      <xdr:row>25</xdr:row>
      <xdr:rowOff>19050</xdr:rowOff>
    </xdr:to>
    <xdr:sp>
      <xdr:nvSpPr>
        <xdr:cNvPr id="97" name="Oval 97"/>
        <xdr:cNvSpPr>
          <a:spLocks/>
        </xdr:cNvSpPr>
      </xdr:nvSpPr>
      <xdr:spPr>
        <a:xfrm>
          <a:off x="13306425" y="3571875"/>
          <a:ext cx="47625" cy="571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22</xdr:row>
      <xdr:rowOff>95250</xdr:rowOff>
    </xdr:from>
    <xdr:to>
      <xdr:col>65</xdr:col>
      <xdr:colOff>104775</xdr:colOff>
      <xdr:row>24</xdr:row>
      <xdr:rowOff>57150</xdr:rowOff>
    </xdr:to>
    <xdr:sp>
      <xdr:nvSpPr>
        <xdr:cNvPr id="98" name="Line 98"/>
        <xdr:cNvSpPr>
          <a:spLocks/>
        </xdr:cNvSpPr>
      </xdr:nvSpPr>
      <xdr:spPr>
        <a:xfrm flipV="1">
          <a:off x="13335000" y="3276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142875</xdr:colOff>
      <xdr:row>22</xdr:row>
      <xdr:rowOff>95250</xdr:rowOff>
    </xdr:from>
    <xdr:to>
      <xdr:col>62</xdr:col>
      <xdr:colOff>142875</xdr:colOff>
      <xdr:row>24</xdr:row>
      <xdr:rowOff>66675</xdr:rowOff>
    </xdr:to>
    <xdr:sp>
      <xdr:nvSpPr>
        <xdr:cNvPr id="99" name="Line 99"/>
        <xdr:cNvSpPr>
          <a:spLocks/>
        </xdr:cNvSpPr>
      </xdr:nvSpPr>
      <xdr:spPr>
        <a:xfrm flipV="1">
          <a:off x="12658725" y="3276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142875</xdr:colOff>
      <xdr:row>23</xdr:row>
      <xdr:rowOff>0</xdr:rowOff>
    </xdr:from>
    <xdr:to>
      <xdr:col>65</xdr:col>
      <xdr:colOff>104775</xdr:colOff>
      <xdr:row>23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658725" y="33242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992100" y="34671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25</xdr:row>
      <xdr:rowOff>47625</xdr:rowOff>
    </xdr:from>
    <xdr:to>
      <xdr:col>65</xdr:col>
      <xdr:colOff>104775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13335000" y="3657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25</xdr:row>
      <xdr:rowOff>57150</xdr:rowOff>
    </xdr:from>
    <xdr:to>
      <xdr:col>63</xdr:col>
      <xdr:colOff>190500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2753975" y="3667125"/>
          <a:ext cx="19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104775</xdr:colOff>
      <xdr:row>28</xdr:row>
      <xdr:rowOff>0</xdr:rowOff>
    </xdr:from>
    <xdr:to>
      <xdr:col>71</xdr:col>
      <xdr:colOff>0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335000" y="4038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12</xdr:row>
      <xdr:rowOff>0</xdr:rowOff>
    </xdr:from>
    <xdr:to>
      <xdr:col>69</xdr:col>
      <xdr:colOff>190500</xdr:colOff>
      <xdr:row>12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668375" y="17526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200025</xdr:colOff>
      <xdr:row>18</xdr:row>
      <xdr:rowOff>0</xdr:rowOff>
    </xdr:from>
    <xdr:to>
      <xdr:col>69</xdr:col>
      <xdr:colOff>57150</xdr:colOff>
      <xdr:row>18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14144625" y="2609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12</xdr:row>
      <xdr:rowOff>0</xdr:rowOff>
    </xdr:from>
    <xdr:to>
      <xdr:col>69</xdr:col>
      <xdr:colOff>0</xdr:colOff>
      <xdr:row>18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182725" y="17526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8</xdr:row>
      <xdr:rowOff>0</xdr:rowOff>
    </xdr:from>
    <xdr:to>
      <xdr:col>61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2277725" y="11811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8</xdr:row>
      <xdr:rowOff>0</xdr:rowOff>
    </xdr:from>
    <xdr:to>
      <xdr:col>67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3706475" y="11811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67</xdr:col>
      <xdr:colOff>0</xdr:colOff>
      <xdr:row>16</xdr:row>
      <xdr:rowOff>0</xdr:rowOff>
    </xdr:to>
    <xdr:sp>
      <xdr:nvSpPr>
        <xdr:cNvPr id="3" name="Arc 3"/>
        <xdr:cNvSpPr>
          <a:spLocks/>
        </xdr:cNvSpPr>
      </xdr:nvSpPr>
      <xdr:spPr>
        <a:xfrm rot="5400000">
          <a:off x="12277725" y="2038350"/>
          <a:ext cx="1428750" cy="285750"/>
        </a:xfrm>
        <a:prstGeom prst="arc">
          <a:avLst>
            <a:gd name="adj1" fmla="val 27257342"/>
            <a:gd name="adj2" fmla="val -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2277725" y="2038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0</xdr:rowOff>
    </xdr:from>
    <xdr:to>
      <xdr:col>67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13468350" y="2038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10</xdr:row>
      <xdr:rowOff>0</xdr:rowOff>
    </xdr:from>
    <xdr:to>
      <xdr:col>65</xdr:col>
      <xdr:colOff>0</xdr:colOff>
      <xdr:row>13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753975" y="1466850"/>
          <a:ext cx="476250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66675</xdr:colOff>
      <xdr:row>10</xdr:row>
      <xdr:rowOff>47625</xdr:rowOff>
    </xdr:from>
    <xdr:to>
      <xdr:col>64</xdr:col>
      <xdr:colOff>171450</xdr:colOff>
      <xdr:row>12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12820650" y="1514475"/>
          <a:ext cx="3429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123825</xdr:colOff>
      <xdr:row>13</xdr:row>
      <xdr:rowOff>0</xdr:rowOff>
    </xdr:from>
    <xdr:to>
      <xdr:col>64</xdr:col>
      <xdr:colOff>123825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877800" y="1895475"/>
          <a:ext cx="238125" cy="857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13</xdr:row>
      <xdr:rowOff>0</xdr:rowOff>
    </xdr:from>
    <xdr:to>
      <xdr:col>64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2992100" y="18954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10</xdr:row>
      <xdr:rowOff>0</xdr:rowOff>
    </xdr:from>
    <xdr:to>
      <xdr:col>67</xdr:col>
      <xdr:colOff>28575</xdr:colOff>
      <xdr:row>13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3706475" y="1466850"/>
          <a:ext cx="2857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9525</xdr:colOff>
      <xdr:row>10</xdr:row>
      <xdr:rowOff>95250</xdr:rowOff>
    </xdr:from>
    <xdr:to>
      <xdr:col>67</xdr:col>
      <xdr:colOff>190500</xdr:colOff>
      <xdr:row>10</xdr:row>
      <xdr:rowOff>123825</xdr:rowOff>
    </xdr:to>
    <xdr:sp>
      <xdr:nvSpPr>
        <xdr:cNvPr id="11" name="Rectangle 13"/>
        <xdr:cNvSpPr>
          <a:spLocks/>
        </xdr:cNvSpPr>
      </xdr:nvSpPr>
      <xdr:spPr>
        <a:xfrm rot="18900000" flipH="1">
          <a:off x="13716000" y="1562100"/>
          <a:ext cx="180975" cy="28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28575</xdr:colOff>
      <xdr:row>12</xdr:row>
      <xdr:rowOff>19050</xdr:rowOff>
    </xdr:from>
    <xdr:to>
      <xdr:col>67</xdr:col>
      <xdr:colOff>28575</xdr:colOff>
      <xdr:row>18</xdr:row>
      <xdr:rowOff>104775</xdr:rowOff>
    </xdr:to>
    <xdr:sp>
      <xdr:nvSpPr>
        <xdr:cNvPr id="12" name="Line 14"/>
        <xdr:cNvSpPr>
          <a:spLocks/>
        </xdr:cNvSpPr>
      </xdr:nvSpPr>
      <xdr:spPr>
        <a:xfrm>
          <a:off x="13735050" y="1771650"/>
          <a:ext cx="0" cy="942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142875</xdr:colOff>
      <xdr:row>11</xdr:row>
      <xdr:rowOff>38100</xdr:rowOff>
    </xdr:from>
    <xdr:to>
      <xdr:col>67</xdr:col>
      <xdr:colOff>142875</xdr:colOff>
      <xdr:row>18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13849350" y="1647825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104775</xdr:colOff>
      <xdr:row>18</xdr:row>
      <xdr:rowOff>104775</xdr:rowOff>
    </xdr:from>
    <xdr:to>
      <xdr:col>68</xdr:col>
      <xdr:colOff>0</xdr:colOff>
      <xdr:row>19</xdr:row>
      <xdr:rowOff>0</xdr:rowOff>
    </xdr:to>
    <xdr:sp>
      <xdr:nvSpPr>
        <xdr:cNvPr id="14" name="Rectangle 18"/>
        <xdr:cNvSpPr>
          <a:spLocks/>
        </xdr:cNvSpPr>
      </xdr:nvSpPr>
      <xdr:spPr>
        <a:xfrm flipV="1">
          <a:off x="13573125" y="2714625"/>
          <a:ext cx="371475" cy="38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57150</xdr:colOff>
      <xdr:row>18</xdr:row>
      <xdr:rowOff>104775</xdr:rowOff>
    </xdr:from>
    <xdr:to>
      <xdr:col>64</xdr:col>
      <xdr:colOff>190500</xdr:colOff>
      <xdr:row>19</xdr:row>
      <xdr:rowOff>0</xdr:rowOff>
    </xdr:to>
    <xdr:sp>
      <xdr:nvSpPr>
        <xdr:cNvPr id="15" name="Rectangle 19"/>
        <xdr:cNvSpPr>
          <a:spLocks/>
        </xdr:cNvSpPr>
      </xdr:nvSpPr>
      <xdr:spPr>
        <a:xfrm flipV="1">
          <a:off x="12811125" y="2714625"/>
          <a:ext cx="371475" cy="381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8</xdr:row>
      <xdr:rowOff>95250</xdr:rowOff>
    </xdr:from>
    <xdr:to>
      <xdr:col>63</xdr:col>
      <xdr:colOff>0</xdr:colOff>
      <xdr:row>9</xdr:row>
      <xdr:rowOff>85725</xdr:rowOff>
    </xdr:to>
    <xdr:sp>
      <xdr:nvSpPr>
        <xdr:cNvPr id="16" name="Line 20"/>
        <xdr:cNvSpPr>
          <a:spLocks/>
        </xdr:cNvSpPr>
      </xdr:nvSpPr>
      <xdr:spPr>
        <a:xfrm flipV="1">
          <a:off x="12753975" y="1276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8</xdr:row>
      <xdr:rowOff>95250</xdr:rowOff>
    </xdr:from>
    <xdr:to>
      <xdr:col>65</xdr:col>
      <xdr:colOff>0</xdr:colOff>
      <xdr:row>9</xdr:row>
      <xdr:rowOff>85725</xdr:rowOff>
    </xdr:to>
    <xdr:sp>
      <xdr:nvSpPr>
        <xdr:cNvPr id="17" name="Line 21"/>
        <xdr:cNvSpPr>
          <a:spLocks/>
        </xdr:cNvSpPr>
      </xdr:nvSpPr>
      <xdr:spPr>
        <a:xfrm flipV="1">
          <a:off x="13230225" y="1276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200025</xdr:colOff>
      <xdr:row>10</xdr:row>
      <xdr:rowOff>0</xdr:rowOff>
    </xdr:from>
    <xdr:to>
      <xdr:col>62</xdr:col>
      <xdr:colOff>171450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 flipH="1">
          <a:off x="12477750" y="1466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200025</xdr:colOff>
      <xdr:row>13</xdr:row>
      <xdr:rowOff>0</xdr:rowOff>
    </xdr:from>
    <xdr:to>
      <xdr:col>62</xdr:col>
      <xdr:colOff>171450</xdr:colOff>
      <xdr:row>13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12477750" y="1895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62</xdr:col>
      <xdr:colOff>0</xdr:colOff>
      <xdr:row>11</xdr:row>
      <xdr:rowOff>0</xdr:rowOff>
    </xdr:to>
    <xdr:sp>
      <xdr:nvSpPr>
        <xdr:cNvPr id="20" name="Line 24"/>
        <xdr:cNvSpPr>
          <a:spLocks/>
        </xdr:cNvSpPr>
      </xdr:nvSpPr>
      <xdr:spPr>
        <a:xfrm flipV="1">
          <a:off x="12515850" y="1466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62</xdr:col>
      <xdr:colOff>0</xdr:colOff>
      <xdr:row>13</xdr:row>
      <xdr:rowOff>0</xdr:rowOff>
    </xdr:to>
    <xdr:sp>
      <xdr:nvSpPr>
        <xdr:cNvPr id="21" name="Line 25"/>
        <xdr:cNvSpPr>
          <a:spLocks/>
        </xdr:cNvSpPr>
      </xdr:nvSpPr>
      <xdr:spPr>
        <a:xfrm>
          <a:off x="12515850" y="1752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9</xdr:row>
      <xdr:rowOff>0</xdr:rowOff>
    </xdr:from>
    <xdr:to>
      <xdr:col>65</xdr:col>
      <xdr:colOff>0</xdr:colOff>
      <xdr:row>9</xdr:row>
      <xdr:rowOff>0</xdr:rowOff>
    </xdr:to>
    <xdr:sp>
      <xdr:nvSpPr>
        <xdr:cNvPr id="22" name="Line 26"/>
        <xdr:cNvSpPr>
          <a:spLocks/>
        </xdr:cNvSpPr>
      </xdr:nvSpPr>
      <xdr:spPr>
        <a:xfrm>
          <a:off x="12753975" y="1323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14</xdr:row>
      <xdr:rowOff>0</xdr:rowOff>
    </xdr:from>
    <xdr:to>
      <xdr:col>69</xdr:col>
      <xdr:colOff>28575</xdr:colOff>
      <xdr:row>14</xdr:row>
      <xdr:rowOff>0</xdr:rowOff>
    </xdr:to>
    <xdr:sp>
      <xdr:nvSpPr>
        <xdr:cNvPr id="23" name="Line 27"/>
        <xdr:cNvSpPr>
          <a:spLocks/>
        </xdr:cNvSpPr>
      </xdr:nvSpPr>
      <xdr:spPr>
        <a:xfrm>
          <a:off x="13706475" y="2038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66675</xdr:colOff>
      <xdr:row>19</xdr:row>
      <xdr:rowOff>0</xdr:rowOff>
    </xdr:from>
    <xdr:to>
      <xdr:col>69</xdr:col>
      <xdr:colOff>38100</xdr:colOff>
      <xdr:row>19</xdr:row>
      <xdr:rowOff>0</xdr:rowOff>
    </xdr:to>
    <xdr:sp>
      <xdr:nvSpPr>
        <xdr:cNvPr id="24" name="Line 28"/>
        <xdr:cNvSpPr>
          <a:spLocks/>
        </xdr:cNvSpPr>
      </xdr:nvSpPr>
      <xdr:spPr>
        <a:xfrm>
          <a:off x="14011275" y="275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14</xdr:row>
      <xdr:rowOff>0</xdr:rowOff>
    </xdr:from>
    <xdr:to>
      <xdr:col>69</xdr:col>
      <xdr:colOff>0</xdr:colOff>
      <xdr:row>16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14182725" y="20383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17</xdr:row>
      <xdr:rowOff>0</xdr:rowOff>
    </xdr:from>
    <xdr:to>
      <xdr:col>69</xdr:col>
      <xdr:colOff>0</xdr:colOff>
      <xdr:row>19</xdr:row>
      <xdr:rowOff>0</xdr:rowOff>
    </xdr:to>
    <xdr:sp>
      <xdr:nvSpPr>
        <xdr:cNvPr id="26" name="Line 30"/>
        <xdr:cNvSpPr>
          <a:spLocks/>
        </xdr:cNvSpPr>
      </xdr:nvSpPr>
      <xdr:spPr>
        <a:xfrm>
          <a:off x="14182725" y="2466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17</xdr:row>
      <xdr:rowOff>95250</xdr:rowOff>
    </xdr:from>
    <xdr:to>
      <xdr:col>68</xdr:col>
      <xdr:colOff>0</xdr:colOff>
      <xdr:row>18</xdr:row>
      <xdr:rowOff>95250</xdr:rowOff>
    </xdr:to>
    <xdr:sp>
      <xdr:nvSpPr>
        <xdr:cNvPr id="27" name="Line 31"/>
        <xdr:cNvSpPr>
          <a:spLocks/>
        </xdr:cNvSpPr>
      </xdr:nvSpPr>
      <xdr:spPr>
        <a:xfrm>
          <a:off x="13944600" y="2562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68</xdr:col>
      <xdr:colOff>0</xdr:colOff>
      <xdr:row>20</xdr:row>
      <xdr:rowOff>0</xdr:rowOff>
    </xdr:to>
    <xdr:sp>
      <xdr:nvSpPr>
        <xdr:cNvPr id="28" name="Line 32"/>
        <xdr:cNvSpPr>
          <a:spLocks/>
        </xdr:cNvSpPr>
      </xdr:nvSpPr>
      <xdr:spPr>
        <a:xfrm flipV="1">
          <a:off x="13944600" y="27527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10</xdr:row>
      <xdr:rowOff>0</xdr:rowOff>
    </xdr:from>
    <xdr:to>
      <xdr:col>67</xdr:col>
      <xdr:colOff>0</xdr:colOff>
      <xdr:row>10</xdr:row>
      <xdr:rowOff>0</xdr:rowOff>
    </xdr:to>
    <xdr:sp>
      <xdr:nvSpPr>
        <xdr:cNvPr id="29" name="Line 33"/>
        <xdr:cNvSpPr>
          <a:spLocks/>
        </xdr:cNvSpPr>
      </xdr:nvSpPr>
      <xdr:spPr>
        <a:xfrm>
          <a:off x="13468350" y="1466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38100</xdr:colOff>
      <xdr:row>10</xdr:row>
      <xdr:rowOff>0</xdr:rowOff>
    </xdr:from>
    <xdr:to>
      <xdr:col>68</xdr:col>
      <xdr:colOff>38100</xdr:colOff>
      <xdr:row>10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13744575" y="1466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133350</xdr:colOff>
      <xdr:row>26</xdr:row>
      <xdr:rowOff>123825</xdr:rowOff>
    </xdr:from>
    <xdr:to>
      <xdr:col>68</xdr:col>
      <xdr:colOff>28575</xdr:colOff>
      <xdr:row>31</xdr:row>
      <xdr:rowOff>28575</xdr:rowOff>
    </xdr:to>
    <xdr:grpSp>
      <xdr:nvGrpSpPr>
        <xdr:cNvPr id="31" name="Group 83"/>
        <xdr:cNvGrpSpPr>
          <a:grpSpLocks/>
        </xdr:cNvGrpSpPr>
      </xdr:nvGrpSpPr>
      <xdr:grpSpPr>
        <a:xfrm rot="18900000" flipH="1">
          <a:off x="13363575" y="3876675"/>
          <a:ext cx="609600" cy="619125"/>
          <a:chOff x="1319" y="403"/>
          <a:chExt cx="68" cy="60"/>
        </a:xfrm>
        <a:solidFill>
          <a:srgbClr val="FFFFFF"/>
        </a:solidFill>
      </xdr:grpSpPr>
      <xdr:sp>
        <xdr:nvSpPr>
          <xdr:cNvPr id="32" name="Rectangle 35"/>
          <xdr:cNvSpPr>
            <a:spLocks/>
          </xdr:cNvSpPr>
        </xdr:nvSpPr>
        <xdr:spPr>
          <a:xfrm>
            <a:off x="1319" y="403"/>
            <a:ext cx="68" cy="6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grpSp>
        <xdr:nvGrpSpPr>
          <xdr:cNvPr id="33" name="Group 36"/>
          <xdr:cNvGrpSpPr>
            <a:grpSpLocks/>
          </xdr:cNvGrpSpPr>
        </xdr:nvGrpSpPr>
        <xdr:grpSpPr>
          <a:xfrm>
            <a:off x="1331" y="412"/>
            <a:ext cx="46" cy="42"/>
            <a:chOff x="182" y="324"/>
            <a:chExt cx="46" cy="42"/>
          </a:xfrm>
          <a:solidFill>
            <a:srgbClr val="FFFFFF"/>
          </a:solidFill>
        </xdr:grpSpPr>
        <xdr:sp>
          <xdr:nvSpPr>
            <xdr:cNvPr id="34" name="Line 37"/>
            <xdr:cNvSpPr>
              <a:spLocks/>
            </xdr:cNvSpPr>
          </xdr:nvSpPr>
          <xdr:spPr>
            <a:xfrm>
              <a:off x="182" y="366"/>
              <a:ext cx="4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35" name="Line 38"/>
            <xdr:cNvSpPr>
              <a:spLocks/>
            </xdr:cNvSpPr>
          </xdr:nvSpPr>
          <xdr:spPr>
            <a:xfrm>
              <a:off x="189" y="360"/>
              <a:ext cx="3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36" name="Line 39"/>
            <xdr:cNvSpPr>
              <a:spLocks/>
            </xdr:cNvSpPr>
          </xdr:nvSpPr>
          <xdr:spPr>
            <a:xfrm>
              <a:off x="189" y="324"/>
              <a:ext cx="0" cy="3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37" name="Line 40"/>
            <xdr:cNvSpPr>
              <a:spLocks/>
            </xdr:cNvSpPr>
          </xdr:nvSpPr>
          <xdr:spPr>
            <a:xfrm>
              <a:off x="182" y="324"/>
              <a:ext cx="0" cy="4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38" name="Line 41"/>
            <xdr:cNvSpPr>
              <a:spLocks/>
            </xdr:cNvSpPr>
          </xdr:nvSpPr>
          <xdr:spPr>
            <a:xfrm>
              <a:off x="183" y="324"/>
              <a:ext cx="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39" name="Line 42"/>
            <xdr:cNvSpPr>
              <a:spLocks/>
            </xdr:cNvSpPr>
          </xdr:nvSpPr>
          <xdr:spPr>
            <a:xfrm>
              <a:off x="228" y="360"/>
              <a:ext cx="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40" name="Group 74"/>
          <xdr:cNvGrpSpPr>
            <a:grpSpLocks/>
          </xdr:cNvGrpSpPr>
        </xdr:nvGrpSpPr>
        <xdr:grpSpPr>
          <a:xfrm>
            <a:off x="1360" y="411"/>
            <a:ext cx="16" cy="17"/>
            <a:chOff x="1374" y="311"/>
            <a:chExt cx="16" cy="17"/>
          </a:xfrm>
          <a:solidFill>
            <a:srgbClr val="FFFFFF"/>
          </a:solidFill>
        </xdr:grpSpPr>
        <xdr:sp>
          <xdr:nvSpPr>
            <xdr:cNvPr id="41" name="Oval 71"/>
            <xdr:cNvSpPr>
              <a:spLocks/>
            </xdr:cNvSpPr>
          </xdr:nvSpPr>
          <xdr:spPr>
            <a:xfrm>
              <a:off x="1377" y="315"/>
              <a:ext cx="9" cy="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2" name="Line 72"/>
            <xdr:cNvSpPr>
              <a:spLocks/>
            </xdr:cNvSpPr>
          </xdr:nvSpPr>
          <xdr:spPr>
            <a:xfrm>
              <a:off x="1374" y="319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3" name="Line 73"/>
            <xdr:cNvSpPr>
              <a:spLocks/>
            </xdr:cNvSpPr>
          </xdr:nvSpPr>
          <xdr:spPr>
            <a:xfrm>
              <a:off x="1381" y="311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66</xdr:col>
      <xdr:colOff>0</xdr:colOff>
      <xdr:row>37</xdr:row>
      <xdr:rowOff>66675</xdr:rowOff>
    </xdr:from>
    <xdr:to>
      <xdr:col>68</xdr:col>
      <xdr:colOff>95250</xdr:colOff>
      <xdr:row>42</xdr:row>
      <xdr:rowOff>0</xdr:rowOff>
    </xdr:to>
    <xdr:grpSp>
      <xdr:nvGrpSpPr>
        <xdr:cNvPr id="44" name="Group 84"/>
        <xdr:cNvGrpSpPr>
          <a:grpSpLocks/>
        </xdr:cNvGrpSpPr>
      </xdr:nvGrpSpPr>
      <xdr:grpSpPr>
        <a:xfrm rot="5400000">
          <a:off x="13468350" y="5391150"/>
          <a:ext cx="571500" cy="647700"/>
          <a:chOff x="1460" y="394"/>
          <a:chExt cx="68" cy="60"/>
        </a:xfrm>
        <a:solidFill>
          <a:srgbClr val="FFFFFF"/>
        </a:solidFill>
      </xdr:grpSpPr>
      <xdr:sp>
        <xdr:nvSpPr>
          <xdr:cNvPr id="45" name="Rectangle 51"/>
          <xdr:cNvSpPr>
            <a:spLocks/>
          </xdr:cNvSpPr>
        </xdr:nvSpPr>
        <xdr:spPr>
          <a:xfrm>
            <a:off x="1460" y="394"/>
            <a:ext cx="68" cy="6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grpSp>
        <xdr:nvGrpSpPr>
          <xdr:cNvPr id="46" name="Group 52"/>
          <xdr:cNvGrpSpPr>
            <a:grpSpLocks/>
          </xdr:cNvGrpSpPr>
        </xdr:nvGrpSpPr>
        <xdr:grpSpPr>
          <a:xfrm>
            <a:off x="1468" y="404"/>
            <a:ext cx="52" cy="40"/>
            <a:chOff x="185" y="585"/>
            <a:chExt cx="38" cy="30"/>
          </a:xfrm>
          <a:solidFill>
            <a:srgbClr val="FFFFFF"/>
          </a:solidFill>
        </xdr:grpSpPr>
        <xdr:sp>
          <xdr:nvSpPr>
            <xdr:cNvPr id="47" name="Line 53"/>
            <xdr:cNvSpPr>
              <a:spLocks/>
            </xdr:cNvSpPr>
          </xdr:nvSpPr>
          <xdr:spPr>
            <a:xfrm>
              <a:off x="190" y="603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8" name="Line 54"/>
            <xdr:cNvSpPr>
              <a:spLocks/>
            </xdr:cNvSpPr>
          </xdr:nvSpPr>
          <xdr:spPr>
            <a:xfrm>
              <a:off x="223" y="585"/>
              <a:ext cx="0" cy="3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49" name="Line 55"/>
            <xdr:cNvSpPr>
              <a:spLocks/>
            </xdr:cNvSpPr>
          </xdr:nvSpPr>
          <xdr:spPr>
            <a:xfrm>
              <a:off x="218" y="585"/>
              <a:ext cx="0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0" name="Line 56"/>
            <xdr:cNvSpPr>
              <a:spLocks/>
            </xdr:cNvSpPr>
          </xdr:nvSpPr>
          <xdr:spPr>
            <a:xfrm flipH="1">
              <a:off x="190" y="597"/>
              <a:ext cx="28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1" name="Line 57"/>
            <xdr:cNvSpPr>
              <a:spLocks/>
            </xdr:cNvSpPr>
          </xdr:nvSpPr>
          <xdr:spPr>
            <a:xfrm>
              <a:off x="190" y="585"/>
              <a:ext cx="0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2" name="Line 58"/>
            <xdr:cNvSpPr>
              <a:spLocks/>
            </xdr:cNvSpPr>
          </xdr:nvSpPr>
          <xdr:spPr>
            <a:xfrm>
              <a:off x="185" y="585"/>
              <a:ext cx="0" cy="3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3" name="Line 59"/>
            <xdr:cNvSpPr>
              <a:spLocks/>
            </xdr:cNvSpPr>
          </xdr:nvSpPr>
          <xdr:spPr>
            <a:xfrm>
              <a:off x="185" y="585"/>
              <a:ext cx="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4" name="Line 60"/>
            <xdr:cNvSpPr>
              <a:spLocks/>
            </xdr:cNvSpPr>
          </xdr:nvSpPr>
          <xdr:spPr>
            <a:xfrm>
              <a:off x="218" y="585"/>
              <a:ext cx="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5" name="Line 61"/>
            <xdr:cNvSpPr>
              <a:spLocks/>
            </xdr:cNvSpPr>
          </xdr:nvSpPr>
          <xdr:spPr>
            <a:xfrm>
              <a:off x="185" y="615"/>
              <a:ext cx="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6" name="Line 62"/>
            <xdr:cNvSpPr>
              <a:spLocks/>
            </xdr:cNvSpPr>
          </xdr:nvSpPr>
          <xdr:spPr>
            <a:xfrm>
              <a:off x="218" y="615"/>
              <a:ext cx="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7" name="Line 63"/>
            <xdr:cNvSpPr>
              <a:spLocks/>
            </xdr:cNvSpPr>
          </xdr:nvSpPr>
          <xdr:spPr>
            <a:xfrm>
              <a:off x="190" y="603"/>
              <a:ext cx="0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58" name="Line 64"/>
            <xdr:cNvSpPr>
              <a:spLocks/>
            </xdr:cNvSpPr>
          </xdr:nvSpPr>
          <xdr:spPr>
            <a:xfrm>
              <a:off x="218" y="603"/>
              <a:ext cx="0" cy="1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59" name="Group 75"/>
          <xdr:cNvGrpSpPr>
            <a:grpSpLocks/>
          </xdr:cNvGrpSpPr>
        </xdr:nvGrpSpPr>
        <xdr:grpSpPr>
          <a:xfrm>
            <a:off x="1486" y="401"/>
            <a:ext cx="16" cy="17"/>
            <a:chOff x="1374" y="311"/>
            <a:chExt cx="16" cy="17"/>
          </a:xfrm>
          <a:solidFill>
            <a:srgbClr val="FFFFFF"/>
          </a:solidFill>
        </xdr:grpSpPr>
        <xdr:sp>
          <xdr:nvSpPr>
            <xdr:cNvPr id="60" name="Oval 76"/>
            <xdr:cNvSpPr>
              <a:spLocks/>
            </xdr:cNvSpPr>
          </xdr:nvSpPr>
          <xdr:spPr>
            <a:xfrm>
              <a:off x="1377" y="315"/>
              <a:ext cx="9" cy="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1" name="Line 77"/>
            <xdr:cNvSpPr>
              <a:spLocks/>
            </xdr:cNvSpPr>
          </xdr:nvSpPr>
          <xdr:spPr>
            <a:xfrm>
              <a:off x="1374" y="319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2" name="Line 78"/>
            <xdr:cNvSpPr>
              <a:spLocks/>
            </xdr:cNvSpPr>
          </xdr:nvSpPr>
          <xdr:spPr>
            <a:xfrm>
              <a:off x="1381" y="311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  <xdr:grpSp>
        <xdr:nvGrpSpPr>
          <xdr:cNvPr id="63" name="Group 79"/>
          <xdr:cNvGrpSpPr>
            <a:grpSpLocks/>
          </xdr:cNvGrpSpPr>
        </xdr:nvGrpSpPr>
        <xdr:grpSpPr>
          <a:xfrm>
            <a:off x="1486" y="431"/>
            <a:ext cx="16" cy="17"/>
            <a:chOff x="1374" y="311"/>
            <a:chExt cx="16" cy="17"/>
          </a:xfrm>
          <a:solidFill>
            <a:srgbClr val="FFFFFF"/>
          </a:solidFill>
        </xdr:grpSpPr>
        <xdr:sp>
          <xdr:nvSpPr>
            <xdr:cNvPr id="64" name="Oval 80"/>
            <xdr:cNvSpPr>
              <a:spLocks/>
            </xdr:cNvSpPr>
          </xdr:nvSpPr>
          <xdr:spPr>
            <a:xfrm>
              <a:off x="1377" y="315"/>
              <a:ext cx="9" cy="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5" name="Line 81"/>
            <xdr:cNvSpPr>
              <a:spLocks/>
            </xdr:cNvSpPr>
          </xdr:nvSpPr>
          <xdr:spPr>
            <a:xfrm>
              <a:off x="1374" y="319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sp>
          <xdr:nvSpPr>
            <xdr:cNvPr id="66" name="Line 82"/>
            <xdr:cNvSpPr>
              <a:spLocks/>
            </xdr:cNvSpPr>
          </xdr:nvSpPr>
          <xdr:spPr>
            <a:xfrm>
              <a:off x="1381" y="311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</xdr:grpSp>
    </xdr:grpSp>
    <xdr:clientData/>
  </xdr:twoCellAnchor>
  <xdr:twoCellAnchor>
    <xdr:from>
      <xdr:col>63</xdr:col>
      <xdr:colOff>9525</xdr:colOff>
      <xdr:row>26</xdr:row>
      <xdr:rowOff>0</xdr:rowOff>
    </xdr:from>
    <xdr:to>
      <xdr:col>66</xdr:col>
      <xdr:colOff>209550</xdr:colOff>
      <xdr:row>32</xdr:row>
      <xdr:rowOff>47625</xdr:rowOff>
    </xdr:to>
    <xdr:sp>
      <xdr:nvSpPr>
        <xdr:cNvPr id="67" name="Arc 85"/>
        <xdr:cNvSpPr>
          <a:spLocks/>
        </xdr:cNvSpPr>
      </xdr:nvSpPr>
      <xdr:spPr>
        <a:xfrm rot="2700000">
          <a:off x="12763500" y="3752850"/>
          <a:ext cx="914400" cy="904875"/>
        </a:xfrm>
        <a:prstGeom prst="arc">
          <a:avLst>
            <a:gd name="adj1" fmla="val -25795240"/>
            <a:gd name="adj2" fmla="val -2246893"/>
            <a:gd name="adj3" fmla="val 49597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180975</xdr:colOff>
      <xdr:row>25</xdr:row>
      <xdr:rowOff>123825</xdr:rowOff>
    </xdr:from>
    <xdr:to>
      <xdr:col>67</xdr:col>
      <xdr:colOff>133350</xdr:colOff>
      <xdr:row>32</xdr:row>
      <xdr:rowOff>38100</xdr:rowOff>
    </xdr:to>
    <xdr:sp>
      <xdr:nvSpPr>
        <xdr:cNvPr id="68" name="Arc 87"/>
        <xdr:cNvSpPr>
          <a:spLocks/>
        </xdr:cNvSpPr>
      </xdr:nvSpPr>
      <xdr:spPr>
        <a:xfrm rot="2700000">
          <a:off x="12934950" y="3733800"/>
          <a:ext cx="904875" cy="914400"/>
        </a:xfrm>
        <a:prstGeom prst="arc">
          <a:avLst>
            <a:gd name="adj1" fmla="val -25506259"/>
            <a:gd name="adj2" fmla="val -2676041"/>
            <a:gd name="adj3" fmla="val 4943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104775</xdr:colOff>
      <xdr:row>36</xdr:row>
      <xdr:rowOff>123825</xdr:rowOff>
    </xdr:from>
    <xdr:to>
      <xdr:col>67</xdr:col>
      <xdr:colOff>66675</xdr:colOff>
      <xdr:row>43</xdr:row>
      <xdr:rowOff>38100</xdr:rowOff>
    </xdr:to>
    <xdr:sp>
      <xdr:nvSpPr>
        <xdr:cNvPr id="69" name="Arc 89"/>
        <xdr:cNvSpPr>
          <a:spLocks/>
        </xdr:cNvSpPr>
      </xdr:nvSpPr>
      <xdr:spPr>
        <a:xfrm rot="2700000">
          <a:off x="12858750" y="5305425"/>
          <a:ext cx="914400" cy="914400"/>
        </a:xfrm>
        <a:prstGeom prst="arc">
          <a:avLst>
            <a:gd name="adj1" fmla="val -25677129"/>
            <a:gd name="adj2" fmla="val -2245750"/>
            <a:gd name="adj3" fmla="val 4953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123825</xdr:colOff>
      <xdr:row>26</xdr:row>
      <xdr:rowOff>0</xdr:rowOff>
    </xdr:from>
    <xdr:to>
      <xdr:col>65</xdr:col>
      <xdr:colOff>161925</xdr:colOff>
      <xdr:row>28</xdr:row>
      <xdr:rowOff>47625</xdr:rowOff>
    </xdr:to>
    <xdr:sp>
      <xdr:nvSpPr>
        <xdr:cNvPr id="70" name="Line 90"/>
        <xdr:cNvSpPr>
          <a:spLocks/>
        </xdr:cNvSpPr>
      </xdr:nvSpPr>
      <xdr:spPr>
        <a:xfrm>
          <a:off x="13115925" y="3752850"/>
          <a:ext cx="276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152400</xdr:colOff>
      <xdr:row>28</xdr:row>
      <xdr:rowOff>47625</xdr:rowOff>
    </xdr:from>
    <xdr:to>
      <xdr:col>64</xdr:col>
      <xdr:colOff>209550</xdr:colOff>
      <xdr:row>28</xdr:row>
      <xdr:rowOff>104775</xdr:rowOff>
    </xdr:to>
    <xdr:sp>
      <xdr:nvSpPr>
        <xdr:cNvPr id="71" name="Line 91"/>
        <xdr:cNvSpPr>
          <a:spLocks/>
        </xdr:cNvSpPr>
      </xdr:nvSpPr>
      <xdr:spPr>
        <a:xfrm flipH="1" flipV="1">
          <a:off x="13144500" y="40862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32</xdr:row>
      <xdr:rowOff>57150</xdr:rowOff>
    </xdr:from>
    <xdr:to>
      <xdr:col>67</xdr:col>
      <xdr:colOff>66675</xdr:colOff>
      <xdr:row>32</xdr:row>
      <xdr:rowOff>114300</xdr:rowOff>
    </xdr:to>
    <xdr:sp>
      <xdr:nvSpPr>
        <xdr:cNvPr id="72" name="Line 92"/>
        <xdr:cNvSpPr>
          <a:spLocks/>
        </xdr:cNvSpPr>
      </xdr:nvSpPr>
      <xdr:spPr>
        <a:xfrm>
          <a:off x="13706475" y="46672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200025</xdr:colOff>
      <xdr:row>29</xdr:row>
      <xdr:rowOff>66675</xdr:rowOff>
    </xdr:from>
    <xdr:to>
      <xdr:col>69</xdr:col>
      <xdr:colOff>19050</xdr:colOff>
      <xdr:row>29</xdr:row>
      <xdr:rowOff>114300</xdr:rowOff>
    </xdr:to>
    <xdr:sp>
      <xdr:nvSpPr>
        <xdr:cNvPr id="73" name="Line 93"/>
        <xdr:cNvSpPr>
          <a:spLocks/>
        </xdr:cNvSpPr>
      </xdr:nvSpPr>
      <xdr:spPr>
        <a:xfrm>
          <a:off x="14144625" y="424815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228600</xdr:colOff>
      <xdr:row>27</xdr:row>
      <xdr:rowOff>47625</xdr:rowOff>
    </xdr:from>
    <xdr:to>
      <xdr:col>68</xdr:col>
      <xdr:colOff>85725</xdr:colOff>
      <xdr:row>28</xdr:row>
      <xdr:rowOff>0</xdr:rowOff>
    </xdr:to>
    <xdr:sp>
      <xdr:nvSpPr>
        <xdr:cNvPr id="74" name="Line 94"/>
        <xdr:cNvSpPr>
          <a:spLocks/>
        </xdr:cNvSpPr>
      </xdr:nvSpPr>
      <xdr:spPr>
        <a:xfrm flipH="1">
          <a:off x="13935075" y="39433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161925</xdr:colOff>
      <xdr:row>28</xdr:row>
      <xdr:rowOff>0</xdr:rowOff>
    </xdr:from>
    <xdr:to>
      <xdr:col>68</xdr:col>
      <xdr:colOff>0</xdr:colOff>
      <xdr:row>28</xdr:row>
      <xdr:rowOff>76200</xdr:rowOff>
    </xdr:to>
    <xdr:sp>
      <xdr:nvSpPr>
        <xdr:cNvPr id="75" name="Line 95"/>
        <xdr:cNvSpPr>
          <a:spLocks/>
        </xdr:cNvSpPr>
      </xdr:nvSpPr>
      <xdr:spPr>
        <a:xfrm flipH="1">
          <a:off x="13868400" y="40386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38100</xdr:colOff>
      <xdr:row>29</xdr:row>
      <xdr:rowOff>95250</xdr:rowOff>
    </xdr:from>
    <xdr:to>
      <xdr:col>68</xdr:col>
      <xdr:colOff>228600</xdr:colOff>
      <xdr:row>32</xdr:row>
      <xdr:rowOff>95250</xdr:rowOff>
    </xdr:to>
    <xdr:sp>
      <xdr:nvSpPr>
        <xdr:cNvPr id="76" name="Line 96"/>
        <xdr:cNvSpPr>
          <a:spLocks/>
        </xdr:cNvSpPr>
      </xdr:nvSpPr>
      <xdr:spPr>
        <a:xfrm flipV="1">
          <a:off x="13744575" y="4276725"/>
          <a:ext cx="428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190500</xdr:colOff>
      <xdr:row>27</xdr:row>
      <xdr:rowOff>104775</xdr:rowOff>
    </xdr:from>
    <xdr:to>
      <xdr:col>65</xdr:col>
      <xdr:colOff>76200</xdr:colOff>
      <xdr:row>28</xdr:row>
      <xdr:rowOff>85725</xdr:rowOff>
    </xdr:to>
    <xdr:sp>
      <xdr:nvSpPr>
        <xdr:cNvPr id="77" name="Line 97"/>
        <xdr:cNvSpPr>
          <a:spLocks/>
        </xdr:cNvSpPr>
      </xdr:nvSpPr>
      <xdr:spPr>
        <a:xfrm flipV="1">
          <a:off x="13182600" y="4000500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42</xdr:row>
      <xdr:rowOff>66675</xdr:rowOff>
    </xdr:from>
    <xdr:to>
      <xdr:col>66</xdr:col>
      <xdr:colOff>0</xdr:colOff>
      <xdr:row>43</xdr:row>
      <xdr:rowOff>38100</xdr:rowOff>
    </xdr:to>
    <xdr:sp>
      <xdr:nvSpPr>
        <xdr:cNvPr id="78" name="Line 98"/>
        <xdr:cNvSpPr>
          <a:spLocks/>
        </xdr:cNvSpPr>
      </xdr:nvSpPr>
      <xdr:spPr>
        <a:xfrm>
          <a:off x="13468350" y="6105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95250</xdr:colOff>
      <xdr:row>42</xdr:row>
      <xdr:rowOff>66675</xdr:rowOff>
    </xdr:from>
    <xdr:to>
      <xdr:col>68</xdr:col>
      <xdr:colOff>95250</xdr:colOff>
      <xdr:row>43</xdr:row>
      <xdr:rowOff>28575</xdr:rowOff>
    </xdr:to>
    <xdr:sp>
      <xdr:nvSpPr>
        <xdr:cNvPr id="79" name="Line 99"/>
        <xdr:cNvSpPr>
          <a:spLocks/>
        </xdr:cNvSpPr>
      </xdr:nvSpPr>
      <xdr:spPr>
        <a:xfrm>
          <a:off x="14039850" y="6105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152400</xdr:colOff>
      <xdr:row>37</xdr:row>
      <xdr:rowOff>66675</xdr:rowOff>
    </xdr:from>
    <xdr:to>
      <xdr:col>69</xdr:col>
      <xdr:colOff>38100</xdr:colOff>
      <xdr:row>37</xdr:row>
      <xdr:rowOff>66675</xdr:rowOff>
    </xdr:to>
    <xdr:sp>
      <xdr:nvSpPr>
        <xdr:cNvPr id="80" name="Line 100"/>
        <xdr:cNvSpPr>
          <a:spLocks/>
        </xdr:cNvSpPr>
      </xdr:nvSpPr>
      <xdr:spPr>
        <a:xfrm>
          <a:off x="14097000" y="5391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171450</xdr:colOff>
      <xdr:row>42</xdr:row>
      <xdr:rowOff>0</xdr:rowOff>
    </xdr:from>
    <xdr:to>
      <xdr:col>69</xdr:col>
      <xdr:colOff>38100</xdr:colOff>
      <xdr:row>42</xdr:row>
      <xdr:rowOff>0</xdr:rowOff>
    </xdr:to>
    <xdr:sp>
      <xdr:nvSpPr>
        <xdr:cNvPr id="81" name="Line 101"/>
        <xdr:cNvSpPr>
          <a:spLocks/>
        </xdr:cNvSpPr>
      </xdr:nvSpPr>
      <xdr:spPr>
        <a:xfrm>
          <a:off x="14116050" y="60388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190500</xdr:colOff>
      <xdr:row>36</xdr:row>
      <xdr:rowOff>95250</xdr:rowOff>
    </xdr:from>
    <xdr:to>
      <xdr:col>67</xdr:col>
      <xdr:colOff>190500</xdr:colOff>
      <xdr:row>38</xdr:row>
      <xdr:rowOff>114300</xdr:rowOff>
    </xdr:to>
    <xdr:sp>
      <xdr:nvSpPr>
        <xdr:cNvPr id="82" name="Line 102"/>
        <xdr:cNvSpPr>
          <a:spLocks/>
        </xdr:cNvSpPr>
      </xdr:nvSpPr>
      <xdr:spPr>
        <a:xfrm flipV="1">
          <a:off x="13896975" y="52768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95250</xdr:colOff>
      <xdr:row>36</xdr:row>
      <xdr:rowOff>104775</xdr:rowOff>
    </xdr:from>
    <xdr:to>
      <xdr:col>68</xdr:col>
      <xdr:colOff>95250</xdr:colOff>
      <xdr:row>37</xdr:row>
      <xdr:rowOff>19050</xdr:rowOff>
    </xdr:to>
    <xdr:sp>
      <xdr:nvSpPr>
        <xdr:cNvPr id="83" name="Line 103"/>
        <xdr:cNvSpPr>
          <a:spLocks/>
        </xdr:cNvSpPr>
      </xdr:nvSpPr>
      <xdr:spPr>
        <a:xfrm flipV="1">
          <a:off x="14039850" y="52863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43</xdr:row>
      <xdr:rowOff>0</xdr:rowOff>
    </xdr:from>
    <xdr:to>
      <xdr:col>68</xdr:col>
      <xdr:colOff>95250</xdr:colOff>
      <xdr:row>43</xdr:row>
      <xdr:rowOff>0</xdr:rowOff>
    </xdr:to>
    <xdr:sp>
      <xdr:nvSpPr>
        <xdr:cNvPr id="84" name="Line 105"/>
        <xdr:cNvSpPr>
          <a:spLocks/>
        </xdr:cNvSpPr>
      </xdr:nvSpPr>
      <xdr:spPr>
        <a:xfrm>
          <a:off x="13468350" y="6181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37</xdr:row>
      <xdr:rowOff>66675</xdr:rowOff>
    </xdr:from>
    <xdr:to>
      <xdr:col>69</xdr:col>
      <xdr:colOff>0</xdr:colOff>
      <xdr:row>42</xdr:row>
      <xdr:rowOff>0</xdr:rowOff>
    </xdr:to>
    <xdr:sp>
      <xdr:nvSpPr>
        <xdr:cNvPr id="85" name="Line 106"/>
        <xdr:cNvSpPr>
          <a:spLocks/>
        </xdr:cNvSpPr>
      </xdr:nvSpPr>
      <xdr:spPr>
        <a:xfrm>
          <a:off x="14182725" y="53911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190500</xdr:colOff>
      <xdr:row>37</xdr:row>
      <xdr:rowOff>0</xdr:rowOff>
    </xdr:from>
    <xdr:to>
      <xdr:col>68</xdr:col>
      <xdr:colOff>95250</xdr:colOff>
      <xdr:row>37</xdr:row>
      <xdr:rowOff>0</xdr:rowOff>
    </xdr:to>
    <xdr:sp>
      <xdr:nvSpPr>
        <xdr:cNvPr id="86" name="Line 107"/>
        <xdr:cNvSpPr>
          <a:spLocks/>
        </xdr:cNvSpPr>
      </xdr:nvSpPr>
      <xdr:spPr>
        <a:xfrm>
          <a:off x="13896975" y="5324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47625</xdr:colOff>
      <xdr:row>37</xdr:row>
      <xdr:rowOff>9525</xdr:rowOff>
    </xdr:from>
    <xdr:to>
      <xdr:col>67</xdr:col>
      <xdr:colOff>47625</xdr:colOff>
      <xdr:row>42</xdr:row>
      <xdr:rowOff>57150</xdr:rowOff>
    </xdr:to>
    <xdr:sp>
      <xdr:nvSpPr>
        <xdr:cNvPr id="87" name="Line 108"/>
        <xdr:cNvSpPr>
          <a:spLocks/>
        </xdr:cNvSpPr>
      </xdr:nvSpPr>
      <xdr:spPr>
        <a:xfrm>
          <a:off x="13754100" y="5334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65</xdr:col>
      <xdr:colOff>123825</xdr:colOff>
      <xdr:row>32</xdr:row>
      <xdr:rowOff>76200</xdr:rowOff>
    </xdr:to>
    <xdr:sp>
      <xdr:nvSpPr>
        <xdr:cNvPr id="88" name="Line 109"/>
        <xdr:cNvSpPr>
          <a:spLocks/>
        </xdr:cNvSpPr>
      </xdr:nvSpPr>
      <xdr:spPr>
        <a:xfrm>
          <a:off x="12277725" y="4181475"/>
          <a:ext cx="1076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47625</xdr:colOff>
      <xdr:row>35</xdr:row>
      <xdr:rowOff>104775</xdr:rowOff>
    </xdr:from>
    <xdr:to>
      <xdr:col>67</xdr:col>
      <xdr:colOff>47625</xdr:colOff>
      <xdr:row>36</xdr:row>
      <xdr:rowOff>104775</xdr:rowOff>
    </xdr:to>
    <xdr:sp>
      <xdr:nvSpPr>
        <xdr:cNvPr id="89" name="Line 110"/>
        <xdr:cNvSpPr>
          <a:spLocks/>
        </xdr:cNvSpPr>
      </xdr:nvSpPr>
      <xdr:spPr>
        <a:xfrm flipV="1">
          <a:off x="13754100" y="51435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67</xdr:col>
      <xdr:colOff>38100</xdr:colOff>
      <xdr:row>36</xdr:row>
      <xdr:rowOff>0</xdr:rowOff>
    </xdr:to>
    <xdr:sp>
      <xdr:nvSpPr>
        <xdr:cNvPr id="90" name="Line 111"/>
        <xdr:cNvSpPr>
          <a:spLocks/>
        </xdr:cNvSpPr>
      </xdr:nvSpPr>
      <xdr:spPr>
        <a:xfrm>
          <a:off x="12277725" y="5181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64</xdr:col>
      <xdr:colOff>123825</xdr:colOff>
      <xdr:row>26</xdr:row>
      <xdr:rowOff>0</xdr:rowOff>
    </xdr:to>
    <xdr:sp>
      <xdr:nvSpPr>
        <xdr:cNvPr id="91" name="Line 113"/>
        <xdr:cNvSpPr>
          <a:spLocks/>
        </xdr:cNvSpPr>
      </xdr:nvSpPr>
      <xdr:spPr>
        <a:xfrm>
          <a:off x="12039600" y="3752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8</xdr:row>
      <xdr:rowOff>0</xdr:rowOff>
    </xdr:from>
    <xdr:to>
      <xdr:col>65</xdr:col>
      <xdr:colOff>0</xdr:colOff>
      <xdr:row>13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515850" y="1181100"/>
          <a:ext cx="714375" cy="714375"/>
          <a:chOff x="284" y="723"/>
          <a:chExt cx="47" cy="4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90" y="729"/>
            <a:ext cx="3" cy="3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3" y="729"/>
            <a:ext cx="3" cy="3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288" y="760"/>
            <a:ext cx="40" cy="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84" y="723"/>
            <a:ext cx="47" cy="45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96" y="760"/>
            <a:ext cx="6" cy="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99" y="75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14" y="760"/>
            <a:ext cx="6" cy="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17" y="758"/>
            <a:ext cx="0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63</xdr:col>
      <xdr:colOff>200025</xdr:colOff>
      <xdr:row>22</xdr:row>
      <xdr:rowOff>0</xdr:rowOff>
    </xdr:from>
    <xdr:to>
      <xdr:col>66</xdr:col>
      <xdr:colOff>0</xdr:colOff>
      <xdr:row>27</xdr:row>
      <xdr:rowOff>0</xdr:rowOff>
    </xdr:to>
    <xdr:grpSp>
      <xdr:nvGrpSpPr>
        <xdr:cNvPr id="10" name="Group 18"/>
        <xdr:cNvGrpSpPr>
          <a:grpSpLocks/>
        </xdr:cNvGrpSpPr>
      </xdr:nvGrpSpPr>
      <xdr:grpSpPr>
        <a:xfrm>
          <a:off x="12954000" y="3181350"/>
          <a:ext cx="514350" cy="714375"/>
          <a:chOff x="1410" y="139"/>
          <a:chExt cx="54" cy="6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flipV="1">
            <a:off x="1410" y="188"/>
            <a:ext cx="49" cy="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414" y="179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1414" y="147"/>
            <a:ext cx="34" cy="3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422" y="188"/>
            <a:ext cx="10" cy="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27" y="186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448" y="147"/>
            <a:ext cx="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H="1">
            <a:off x="1459" y="139"/>
            <a:ext cx="5" cy="6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60</xdr:col>
      <xdr:colOff>200025</xdr:colOff>
      <xdr:row>8</xdr:row>
      <xdr:rowOff>0</xdr:rowOff>
    </xdr:from>
    <xdr:to>
      <xdr:col>61</xdr:col>
      <xdr:colOff>180975</xdr:colOff>
      <xdr:row>8</xdr:row>
      <xdr:rowOff>0</xdr:rowOff>
    </xdr:to>
    <xdr:sp>
      <xdr:nvSpPr>
        <xdr:cNvPr id="18" name="Line 19"/>
        <xdr:cNvSpPr>
          <a:spLocks/>
        </xdr:cNvSpPr>
      </xdr:nvSpPr>
      <xdr:spPr>
        <a:xfrm>
          <a:off x="12239625" y="1181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190500</xdr:colOff>
      <xdr:row>13</xdr:row>
      <xdr:rowOff>0</xdr:rowOff>
    </xdr:from>
    <xdr:to>
      <xdr:col>61</xdr:col>
      <xdr:colOff>161925</xdr:colOff>
      <xdr:row>13</xdr:row>
      <xdr:rowOff>0</xdr:rowOff>
    </xdr:to>
    <xdr:sp>
      <xdr:nvSpPr>
        <xdr:cNvPr id="19" name="Line 20"/>
        <xdr:cNvSpPr>
          <a:spLocks/>
        </xdr:cNvSpPr>
      </xdr:nvSpPr>
      <xdr:spPr>
        <a:xfrm>
          <a:off x="12230100" y="1895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13</xdr:row>
      <xdr:rowOff>57150</xdr:rowOff>
    </xdr:from>
    <xdr:to>
      <xdr:col>62</xdr:col>
      <xdr:colOff>0</xdr:colOff>
      <xdr:row>17</xdr:row>
      <xdr:rowOff>38100</xdr:rowOff>
    </xdr:to>
    <xdr:sp>
      <xdr:nvSpPr>
        <xdr:cNvPr id="20" name="Line 21"/>
        <xdr:cNvSpPr>
          <a:spLocks/>
        </xdr:cNvSpPr>
      </xdr:nvSpPr>
      <xdr:spPr>
        <a:xfrm>
          <a:off x="12515850" y="1952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13</xdr:row>
      <xdr:rowOff>66675</xdr:rowOff>
    </xdr:from>
    <xdr:to>
      <xdr:col>65</xdr:col>
      <xdr:colOff>0</xdr:colOff>
      <xdr:row>17</xdr:row>
      <xdr:rowOff>47625</xdr:rowOff>
    </xdr:to>
    <xdr:sp>
      <xdr:nvSpPr>
        <xdr:cNvPr id="21" name="Line 22"/>
        <xdr:cNvSpPr>
          <a:spLocks/>
        </xdr:cNvSpPr>
      </xdr:nvSpPr>
      <xdr:spPr>
        <a:xfrm>
          <a:off x="13230225" y="19621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66675</xdr:colOff>
      <xdr:row>12</xdr:row>
      <xdr:rowOff>95250</xdr:rowOff>
    </xdr:from>
    <xdr:to>
      <xdr:col>62</xdr:col>
      <xdr:colOff>66675</xdr:colOff>
      <xdr:row>15</xdr:row>
      <xdr:rowOff>85725</xdr:rowOff>
    </xdr:to>
    <xdr:sp>
      <xdr:nvSpPr>
        <xdr:cNvPr id="22" name="Line 23"/>
        <xdr:cNvSpPr>
          <a:spLocks/>
        </xdr:cNvSpPr>
      </xdr:nvSpPr>
      <xdr:spPr>
        <a:xfrm>
          <a:off x="12582525" y="1847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190500</xdr:colOff>
      <xdr:row>12</xdr:row>
      <xdr:rowOff>104775</xdr:rowOff>
    </xdr:from>
    <xdr:to>
      <xdr:col>64</xdr:col>
      <xdr:colOff>190500</xdr:colOff>
      <xdr:row>15</xdr:row>
      <xdr:rowOff>104775</xdr:rowOff>
    </xdr:to>
    <xdr:sp>
      <xdr:nvSpPr>
        <xdr:cNvPr id="23" name="Line 24"/>
        <xdr:cNvSpPr>
          <a:spLocks/>
        </xdr:cNvSpPr>
      </xdr:nvSpPr>
      <xdr:spPr>
        <a:xfrm>
          <a:off x="13182600" y="1857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10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12277725" y="11811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11</xdr:row>
      <xdr:rowOff>0</xdr:rowOff>
    </xdr:from>
    <xdr:to>
      <xdr:col>61</xdr:col>
      <xdr:colOff>0</xdr:colOff>
      <xdr:row>13</xdr:row>
      <xdr:rowOff>0</xdr:rowOff>
    </xdr:to>
    <xdr:sp>
      <xdr:nvSpPr>
        <xdr:cNvPr id="25" name="Line 27"/>
        <xdr:cNvSpPr>
          <a:spLocks/>
        </xdr:cNvSpPr>
      </xdr:nvSpPr>
      <xdr:spPr>
        <a:xfrm>
          <a:off x="12277725" y="160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66675</xdr:colOff>
      <xdr:row>15</xdr:row>
      <xdr:rowOff>0</xdr:rowOff>
    </xdr:from>
    <xdr:to>
      <xdr:col>64</xdr:col>
      <xdr:colOff>190500</xdr:colOff>
      <xdr:row>15</xdr:row>
      <xdr:rowOff>0</xdr:rowOff>
    </xdr:to>
    <xdr:sp>
      <xdr:nvSpPr>
        <xdr:cNvPr id="26" name="Line 30"/>
        <xdr:cNvSpPr>
          <a:spLocks/>
        </xdr:cNvSpPr>
      </xdr:nvSpPr>
      <xdr:spPr>
        <a:xfrm>
          <a:off x="12582525" y="2181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65</xdr:col>
      <xdr:colOff>0</xdr:colOff>
      <xdr:row>17</xdr:row>
      <xdr:rowOff>0</xdr:rowOff>
    </xdr:to>
    <xdr:sp>
      <xdr:nvSpPr>
        <xdr:cNvPr id="27" name="Line 31"/>
        <xdr:cNvSpPr>
          <a:spLocks/>
        </xdr:cNvSpPr>
      </xdr:nvSpPr>
      <xdr:spPr>
        <a:xfrm>
          <a:off x="12515850" y="2466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142875</xdr:colOff>
      <xdr:row>10</xdr:row>
      <xdr:rowOff>0</xdr:rowOff>
    </xdr:from>
    <xdr:to>
      <xdr:col>63</xdr:col>
      <xdr:colOff>0</xdr:colOff>
      <xdr:row>10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12658725" y="1466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10</xdr:row>
      <xdr:rowOff>0</xdr:rowOff>
    </xdr:from>
    <xdr:to>
      <xdr:col>64</xdr:col>
      <xdr:colOff>114300</xdr:colOff>
      <xdr:row>10</xdr:row>
      <xdr:rowOff>0</xdr:rowOff>
    </xdr:to>
    <xdr:sp>
      <xdr:nvSpPr>
        <xdr:cNvPr id="29" name="Line 34"/>
        <xdr:cNvSpPr>
          <a:spLocks/>
        </xdr:cNvSpPr>
      </xdr:nvSpPr>
      <xdr:spPr>
        <a:xfrm>
          <a:off x="12992100" y="1466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161925</xdr:colOff>
      <xdr:row>10</xdr:row>
      <xdr:rowOff>0</xdr:rowOff>
    </xdr:from>
    <xdr:to>
      <xdr:col>67</xdr:col>
      <xdr:colOff>0</xdr:colOff>
      <xdr:row>10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13154025" y="1466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219075</xdr:colOff>
      <xdr:row>12</xdr:row>
      <xdr:rowOff>28575</xdr:rowOff>
    </xdr:from>
    <xdr:to>
      <xdr:col>66</xdr:col>
      <xdr:colOff>66675</xdr:colOff>
      <xdr:row>12</xdr:row>
      <xdr:rowOff>28575</xdr:rowOff>
    </xdr:to>
    <xdr:sp>
      <xdr:nvSpPr>
        <xdr:cNvPr id="31" name="Line 36"/>
        <xdr:cNvSpPr>
          <a:spLocks/>
        </xdr:cNvSpPr>
      </xdr:nvSpPr>
      <xdr:spPr>
        <a:xfrm>
          <a:off x="13211175" y="1781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209550</xdr:colOff>
      <xdr:row>12</xdr:row>
      <xdr:rowOff>76200</xdr:rowOff>
    </xdr:from>
    <xdr:to>
      <xdr:col>66</xdr:col>
      <xdr:colOff>66675</xdr:colOff>
      <xdr:row>12</xdr:row>
      <xdr:rowOff>76200</xdr:rowOff>
    </xdr:to>
    <xdr:sp>
      <xdr:nvSpPr>
        <xdr:cNvPr id="32" name="Line 37"/>
        <xdr:cNvSpPr>
          <a:spLocks/>
        </xdr:cNvSpPr>
      </xdr:nvSpPr>
      <xdr:spPr>
        <a:xfrm>
          <a:off x="13201650" y="1828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66675</xdr:colOff>
      <xdr:row>13</xdr:row>
      <xdr:rowOff>0</xdr:rowOff>
    </xdr:from>
    <xdr:to>
      <xdr:col>66</xdr:col>
      <xdr:colOff>28575</xdr:colOff>
      <xdr:row>13</xdr:row>
      <xdr:rowOff>0</xdr:rowOff>
    </xdr:to>
    <xdr:sp>
      <xdr:nvSpPr>
        <xdr:cNvPr id="33" name="Line 38"/>
        <xdr:cNvSpPr>
          <a:spLocks/>
        </xdr:cNvSpPr>
      </xdr:nvSpPr>
      <xdr:spPr>
        <a:xfrm>
          <a:off x="13296900" y="1895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11</xdr:row>
      <xdr:rowOff>0</xdr:rowOff>
    </xdr:from>
    <xdr:to>
      <xdr:col>66</xdr:col>
      <xdr:colOff>0</xdr:colOff>
      <xdr:row>12</xdr:row>
      <xdr:rowOff>19050</xdr:rowOff>
    </xdr:to>
    <xdr:sp>
      <xdr:nvSpPr>
        <xdr:cNvPr id="34" name="Line 39"/>
        <xdr:cNvSpPr>
          <a:spLocks/>
        </xdr:cNvSpPr>
      </xdr:nvSpPr>
      <xdr:spPr>
        <a:xfrm>
          <a:off x="13468350" y="1609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13</xdr:row>
      <xdr:rowOff>0</xdr:rowOff>
    </xdr:from>
    <xdr:to>
      <xdr:col>66</xdr:col>
      <xdr:colOff>0</xdr:colOff>
      <xdr:row>14</xdr:row>
      <xdr:rowOff>0</xdr:rowOff>
    </xdr:to>
    <xdr:sp>
      <xdr:nvSpPr>
        <xdr:cNvPr id="35" name="Line 40"/>
        <xdr:cNvSpPr>
          <a:spLocks/>
        </xdr:cNvSpPr>
      </xdr:nvSpPr>
      <xdr:spPr>
        <a:xfrm flipV="1">
          <a:off x="13468350" y="18954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209550</xdr:colOff>
      <xdr:row>22</xdr:row>
      <xdr:rowOff>95250</xdr:rowOff>
    </xdr:from>
    <xdr:to>
      <xdr:col>65</xdr:col>
      <xdr:colOff>9525</xdr:colOff>
      <xdr:row>22</xdr:row>
      <xdr:rowOff>95250</xdr:rowOff>
    </xdr:to>
    <xdr:sp>
      <xdr:nvSpPr>
        <xdr:cNvPr id="36" name="Line 41"/>
        <xdr:cNvSpPr>
          <a:spLocks/>
        </xdr:cNvSpPr>
      </xdr:nvSpPr>
      <xdr:spPr>
        <a:xfrm flipH="1">
          <a:off x="12249150" y="32766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200025</xdr:colOff>
      <xdr:row>26</xdr:row>
      <xdr:rowOff>66675</xdr:rowOff>
    </xdr:from>
    <xdr:to>
      <xdr:col>63</xdr:col>
      <xdr:colOff>133350</xdr:colOff>
      <xdr:row>26</xdr:row>
      <xdr:rowOff>66675</xdr:rowOff>
    </xdr:to>
    <xdr:sp>
      <xdr:nvSpPr>
        <xdr:cNvPr id="37" name="Line 42"/>
        <xdr:cNvSpPr>
          <a:spLocks/>
        </xdr:cNvSpPr>
      </xdr:nvSpPr>
      <xdr:spPr>
        <a:xfrm flipH="1">
          <a:off x="12239625" y="3819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180975</xdr:colOff>
      <xdr:row>26</xdr:row>
      <xdr:rowOff>9525</xdr:rowOff>
    </xdr:from>
    <xdr:to>
      <xdr:col>63</xdr:col>
      <xdr:colOff>152400</xdr:colOff>
      <xdr:row>26</xdr:row>
      <xdr:rowOff>9525</xdr:rowOff>
    </xdr:to>
    <xdr:sp>
      <xdr:nvSpPr>
        <xdr:cNvPr id="38" name="Line 43"/>
        <xdr:cNvSpPr>
          <a:spLocks/>
        </xdr:cNvSpPr>
      </xdr:nvSpPr>
      <xdr:spPr>
        <a:xfrm flipH="1">
          <a:off x="12696825" y="37623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180975</xdr:colOff>
      <xdr:row>25</xdr:row>
      <xdr:rowOff>38100</xdr:rowOff>
    </xdr:from>
    <xdr:to>
      <xdr:col>63</xdr:col>
      <xdr:colOff>161925</xdr:colOff>
      <xdr:row>25</xdr:row>
      <xdr:rowOff>38100</xdr:rowOff>
    </xdr:to>
    <xdr:sp>
      <xdr:nvSpPr>
        <xdr:cNvPr id="39" name="Line 44"/>
        <xdr:cNvSpPr>
          <a:spLocks/>
        </xdr:cNvSpPr>
      </xdr:nvSpPr>
      <xdr:spPr>
        <a:xfrm flipH="1">
          <a:off x="12696825" y="3648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21</xdr:row>
      <xdr:rowOff>9525</xdr:rowOff>
    </xdr:from>
    <xdr:to>
      <xdr:col>65</xdr:col>
      <xdr:colOff>190500</xdr:colOff>
      <xdr:row>21</xdr:row>
      <xdr:rowOff>85725</xdr:rowOff>
    </xdr:to>
    <xdr:sp>
      <xdr:nvSpPr>
        <xdr:cNvPr id="40" name="Line 45"/>
        <xdr:cNvSpPr>
          <a:spLocks/>
        </xdr:cNvSpPr>
      </xdr:nvSpPr>
      <xdr:spPr>
        <a:xfrm flipV="1">
          <a:off x="13420725" y="3048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76200</xdr:colOff>
      <xdr:row>21</xdr:row>
      <xdr:rowOff>9525</xdr:rowOff>
    </xdr:from>
    <xdr:to>
      <xdr:col>65</xdr:col>
      <xdr:colOff>76200</xdr:colOff>
      <xdr:row>22</xdr:row>
      <xdr:rowOff>38100</xdr:rowOff>
    </xdr:to>
    <xdr:sp>
      <xdr:nvSpPr>
        <xdr:cNvPr id="41" name="Line 46"/>
        <xdr:cNvSpPr>
          <a:spLocks/>
        </xdr:cNvSpPr>
      </xdr:nvSpPr>
      <xdr:spPr>
        <a:xfrm flipV="1">
          <a:off x="13306425" y="3048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27</xdr:row>
      <xdr:rowOff>57150</xdr:rowOff>
    </xdr:from>
    <xdr:to>
      <xdr:col>66</xdr:col>
      <xdr:colOff>0</xdr:colOff>
      <xdr:row>31</xdr:row>
      <xdr:rowOff>38100</xdr:rowOff>
    </xdr:to>
    <xdr:sp>
      <xdr:nvSpPr>
        <xdr:cNvPr id="42" name="Line 47"/>
        <xdr:cNvSpPr>
          <a:spLocks/>
        </xdr:cNvSpPr>
      </xdr:nvSpPr>
      <xdr:spPr>
        <a:xfrm>
          <a:off x="13468350" y="3952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27</xdr:row>
      <xdr:rowOff>57150</xdr:rowOff>
    </xdr:from>
    <xdr:to>
      <xdr:col>65</xdr:col>
      <xdr:colOff>190500</xdr:colOff>
      <xdr:row>28</xdr:row>
      <xdr:rowOff>28575</xdr:rowOff>
    </xdr:to>
    <xdr:sp>
      <xdr:nvSpPr>
        <xdr:cNvPr id="43" name="Line 48"/>
        <xdr:cNvSpPr>
          <a:spLocks/>
        </xdr:cNvSpPr>
      </xdr:nvSpPr>
      <xdr:spPr>
        <a:xfrm>
          <a:off x="13420725" y="3952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123825</xdr:colOff>
      <xdr:row>27</xdr:row>
      <xdr:rowOff>0</xdr:rowOff>
    </xdr:from>
    <xdr:to>
      <xdr:col>64</xdr:col>
      <xdr:colOff>123825</xdr:colOff>
      <xdr:row>31</xdr:row>
      <xdr:rowOff>38100</xdr:rowOff>
    </xdr:to>
    <xdr:sp>
      <xdr:nvSpPr>
        <xdr:cNvPr id="44" name="Line 49"/>
        <xdr:cNvSpPr>
          <a:spLocks/>
        </xdr:cNvSpPr>
      </xdr:nvSpPr>
      <xdr:spPr>
        <a:xfrm>
          <a:off x="13115925" y="38957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200025</xdr:colOff>
      <xdr:row>26</xdr:row>
      <xdr:rowOff>114300</xdr:rowOff>
    </xdr:from>
    <xdr:to>
      <xdr:col>63</xdr:col>
      <xdr:colOff>200025</xdr:colOff>
      <xdr:row>33</xdr:row>
      <xdr:rowOff>38100</xdr:rowOff>
    </xdr:to>
    <xdr:sp>
      <xdr:nvSpPr>
        <xdr:cNvPr id="45" name="Line 50"/>
        <xdr:cNvSpPr>
          <a:spLocks/>
        </xdr:cNvSpPr>
      </xdr:nvSpPr>
      <xdr:spPr>
        <a:xfrm>
          <a:off x="12954000" y="38671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76200</xdr:colOff>
      <xdr:row>21</xdr:row>
      <xdr:rowOff>38100</xdr:rowOff>
    </xdr:from>
    <xdr:to>
      <xdr:col>65</xdr:col>
      <xdr:colOff>200025</xdr:colOff>
      <xdr:row>21</xdr:row>
      <xdr:rowOff>38100</xdr:rowOff>
    </xdr:to>
    <xdr:sp>
      <xdr:nvSpPr>
        <xdr:cNvPr id="46" name="Line 52"/>
        <xdr:cNvSpPr>
          <a:spLocks/>
        </xdr:cNvSpPr>
      </xdr:nvSpPr>
      <xdr:spPr>
        <a:xfrm>
          <a:off x="13306425" y="30765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25</xdr:row>
      <xdr:rowOff>38100</xdr:rowOff>
    </xdr:from>
    <xdr:to>
      <xdr:col>63</xdr:col>
      <xdr:colOff>0</xdr:colOff>
      <xdr:row>26</xdr:row>
      <xdr:rowOff>9525</xdr:rowOff>
    </xdr:to>
    <xdr:sp>
      <xdr:nvSpPr>
        <xdr:cNvPr id="47" name="Line 53"/>
        <xdr:cNvSpPr>
          <a:spLocks/>
        </xdr:cNvSpPr>
      </xdr:nvSpPr>
      <xdr:spPr>
        <a:xfrm>
          <a:off x="12753975" y="3648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95250</xdr:rowOff>
    </xdr:from>
    <xdr:to>
      <xdr:col>61</xdr:col>
      <xdr:colOff>0</xdr:colOff>
      <xdr:row>24</xdr:row>
      <xdr:rowOff>0</xdr:rowOff>
    </xdr:to>
    <xdr:sp>
      <xdr:nvSpPr>
        <xdr:cNvPr id="48" name="Line 54"/>
        <xdr:cNvSpPr>
          <a:spLocks/>
        </xdr:cNvSpPr>
      </xdr:nvSpPr>
      <xdr:spPr>
        <a:xfrm flipV="1">
          <a:off x="12277725" y="3276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0</xdr:rowOff>
    </xdr:from>
    <xdr:to>
      <xdr:col>61</xdr:col>
      <xdr:colOff>0</xdr:colOff>
      <xdr:row>26</xdr:row>
      <xdr:rowOff>66675</xdr:rowOff>
    </xdr:to>
    <xdr:sp>
      <xdr:nvSpPr>
        <xdr:cNvPr id="49" name="Line 55"/>
        <xdr:cNvSpPr>
          <a:spLocks/>
        </xdr:cNvSpPr>
      </xdr:nvSpPr>
      <xdr:spPr>
        <a:xfrm>
          <a:off x="12277725" y="36099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123825</xdr:colOff>
      <xdr:row>24</xdr:row>
      <xdr:rowOff>104775</xdr:rowOff>
    </xdr:from>
    <xdr:to>
      <xdr:col>64</xdr:col>
      <xdr:colOff>123825</xdr:colOff>
      <xdr:row>25</xdr:row>
      <xdr:rowOff>85725</xdr:rowOff>
    </xdr:to>
    <xdr:sp>
      <xdr:nvSpPr>
        <xdr:cNvPr id="50" name="Line 56"/>
        <xdr:cNvSpPr>
          <a:spLocks/>
        </xdr:cNvSpPr>
      </xdr:nvSpPr>
      <xdr:spPr>
        <a:xfrm flipV="1">
          <a:off x="13115925" y="35718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133350</xdr:colOff>
      <xdr:row>25</xdr:row>
      <xdr:rowOff>0</xdr:rowOff>
    </xdr:from>
    <xdr:to>
      <xdr:col>69</xdr:col>
      <xdr:colOff>0</xdr:colOff>
      <xdr:row>25</xdr:row>
      <xdr:rowOff>0</xdr:rowOff>
    </xdr:to>
    <xdr:sp>
      <xdr:nvSpPr>
        <xdr:cNvPr id="51" name="Line 57"/>
        <xdr:cNvSpPr>
          <a:spLocks/>
        </xdr:cNvSpPr>
      </xdr:nvSpPr>
      <xdr:spPr>
        <a:xfrm flipH="1">
          <a:off x="13125450" y="36099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68</xdr:col>
      <xdr:colOff>0</xdr:colOff>
      <xdr:row>28</xdr:row>
      <xdr:rowOff>0</xdr:rowOff>
    </xdr:to>
    <xdr:sp>
      <xdr:nvSpPr>
        <xdr:cNvPr id="52" name="Line 58"/>
        <xdr:cNvSpPr>
          <a:spLocks/>
        </xdr:cNvSpPr>
      </xdr:nvSpPr>
      <xdr:spPr>
        <a:xfrm flipH="1">
          <a:off x="13468350" y="403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0</xdr:colOff>
      <xdr:row>28</xdr:row>
      <xdr:rowOff>0</xdr:rowOff>
    </xdr:from>
    <xdr:to>
      <xdr:col>65</xdr:col>
      <xdr:colOff>200025</xdr:colOff>
      <xdr:row>28</xdr:row>
      <xdr:rowOff>0</xdr:rowOff>
    </xdr:to>
    <xdr:sp>
      <xdr:nvSpPr>
        <xdr:cNvPr id="53" name="Line 59"/>
        <xdr:cNvSpPr>
          <a:spLocks/>
        </xdr:cNvSpPr>
      </xdr:nvSpPr>
      <xdr:spPr>
        <a:xfrm>
          <a:off x="13230225" y="4038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123825</xdr:colOff>
      <xdr:row>31</xdr:row>
      <xdr:rowOff>0</xdr:rowOff>
    </xdr:from>
    <xdr:to>
      <xdr:col>66</xdr:col>
      <xdr:colOff>0</xdr:colOff>
      <xdr:row>31</xdr:row>
      <xdr:rowOff>0</xdr:rowOff>
    </xdr:to>
    <xdr:sp>
      <xdr:nvSpPr>
        <xdr:cNvPr id="54" name="Line 61"/>
        <xdr:cNvSpPr>
          <a:spLocks/>
        </xdr:cNvSpPr>
      </xdr:nvSpPr>
      <xdr:spPr>
        <a:xfrm flipH="1">
          <a:off x="13115925" y="4467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200025</xdr:colOff>
      <xdr:row>31</xdr:row>
      <xdr:rowOff>0</xdr:rowOff>
    </xdr:from>
    <xdr:to>
      <xdr:col>64</xdr:col>
      <xdr:colOff>114300</xdr:colOff>
      <xdr:row>31</xdr:row>
      <xdr:rowOff>0</xdr:rowOff>
    </xdr:to>
    <xdr:sp>
      <xdr:nvSpPr>
        <xdr:cNvPr id="55" name="Line 62"/>
        <xdr:cNvSpPr>
          <a:spLocks/>
        </xdr:cNvSpPr>
      </xdr:nvSpPr>
      <xdr:spPr>
        <a:xfrm>
          <a:off x="12954000" y="4467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63</xdr:col>
      <xdr:colOff>200025</xdr:colOff>
      <xdr:row>31</xdr:row>
      <xdr:rowOff>0</xdr:rowOff>
    </xdr:to>
    <xdr:sp>
      <xdr:nvSpPr>
        <xdr:cNvPr id="56" name="Line 63"/>
        <xdr:cNvSpPr>
          <a:spLocks/>
        </xdr:cNvSpPr>
      </xdr:nvSpPr>
      <xdr:spPr>
        <a:xfrm>
          <a:off x="12515850" y="446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95250</xdr:rowOff>
    </xdr:from>
    <xdr:to>
      <xdr:col>64</xdr:col>
      <xdr:colOff>66675</xdr:colOff>
      <xdr:row>28</xdr:row>
      <xdr:rowOff>0</xdr:rowOff>
    </xdr:to>
    <xdr:sp>
      <xdr:nvSpPr>
        <xdr:cNvPr id="57" name="Line 64"/>
        <xdr:cNvSpPr>
          <a:spLocks/>
        </xdr:cNvSpPr>
      </xdr:nvSpPr>
      <xdr:spPr>
        <a:xfrm flipV="1">
          <a:off x="12753975" y="3848100"/>
          <a:ext cx="304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9525</xdr:rowOff>
    </xdr:from>
    <xdr:to>
      <xdr:col>64</xdr:col>
      <xdr:colOff>0</xdr:colOff>
      <xdr:row>25</xdr:row>
      <xdr:rowOff>0</xdr:rowOff>
    </xdr:to>
    <xdr:sp>
      <xdr:nvSpPr>
        <xdr:cNvPr id="58" name="Line 65"/>
        <xdr:cNvSpPr>
          <a:spLocks/>
        </xdr:cNvSpPr>
      </xdr:nvSpPr>
      <xdr:spPr>
        <a:xfrm flipV="1">
          <a:off x="12992100" y="3333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200025</xdr:colOff>
      <xdr:row>23</xdr:row>
      <xdr:rowOff>114300</xdr:rowOff>
    </xdr:from>
    <xdr:to>
      <xdr:col>63</xdr:col>
      <xdr:colOff>200025</xdr:colOff>
      <xdr:row>25</xdr:row>
      <xdr:rowOff>104775</xdr:rowOff>
    </xdr:to>
    <xdr:sp>
      <xdr:nvSpPr>
        <xdr:cNvPr id="59" name="Line 66"/>
        <xdr:cNvSpPr>
          <a:spLocks/>
        </xdr:cNvSpPr>
      </xdr:nvSpPr>
      <xdr:spPr>
        <a:xfrm flipV="1">
          <a:off x="12954000" y="3438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24</xdr:row>
      <xdr:rowOff>0</xdr:rowOff>
    </xdr:from>
    <xdr:to>
      <xdr:col>64</xdr:col>
      <xdr:colOff>104775</xdr:colOff>
      <xdr:row>24</xdr:row>
      <xdr:rowOff>0</xdr:rowOff>
    </xdr:to>
    <xdr:sp>
      <xdr:nvSpPr>
        <xdr:cNvPr id="60" name="Line 67"/>
        <xdr:cNvSpPr>
          <a:spLocks/>
        </xdr:cNvSpPr>
      </xdr:nvSpPr>
      <xdr:spPr>
        <a:xfrm flipH="1">
          <a:off x="12992100" y="34671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47625</xdr:colOff>
      <xdr:row>24</xdr:row>
      <xdr:rowOff>0</xdr:rowOff>
    </xdr:from>
    <xdr:to>
      <xdr:col>63</xdr:col>
      <xdr:colOff>190500</xdr:colOff>
      <xdr:row>24</xdr:row>
      <xdr:rowOff>0</xdr:rowOff>
    </xdr:to>
    <xdr:sp>
      <xdr:nvSpPr>
        <xdr:cNvPr id="61" name="Line 68"/>
        <xdr:cNvSpPr>
          <a:spLocks/>
        </xdr:cNvSpPr>
      </xdr:nvSpPr>
      <xdr:spPr>
        <a:xfrm>
          <a:off x="12563475" y="346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209550</xdr:colOff>
      <xdr:row>33</xdr:row>
      <xdr:rowOff>0</xdr:rowOff>
    </xdr:from>
    <xdr:to>
      <xdr:col>65</xdr:col>
      <xdr:colOff>190500</xdr:colOff>
      <xdr:row>33</xdr:row>
      <xdr:rowOff>0</xdr:rowOff>
    </xdr:to>
    <xdr:sp>
      <xdr:nvSpPr>
        <xdr:cNvPr id="62" name="Line 69"/>
        <xdr:cNvSpPr>
          <a:spLocks/>
        </xdr:cNvSpPr>
      </xdr:nvSpPr>
      <xdr:spPr>
        <a:xfrm>
          <a:off x="12963525" y="4752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27</xdr:row>
      <xdr:rowOff>114300</xdr:rowOff>
    </xdr:from>
    <xdr:to>
      <xdr:col>65</xdr:col>
      <xdr:colOff>190500</xdr:colOff>
      <xdr:row>33</xdr:row>
      <xdr:rowOff>47625</xdr:rowOff>
    </xdr:to>
    <xdr:sp>
      <xdr:nvSpPr>
        <xdr:cNvPr id="63" name="Line 70"/>
        <xdr:cNvSpPr>
          <a:spLocks/>
        </xdr:cNvSpPr>
      </xdr:nvSpPr>
      <xdr:spPr>
        <a:xfrm>
          <a:off x="13420725" y="4010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190500</xdr:colOff>
      <xdr:row>19</xdr:row>
      <xdr:rowOff>95250</xdr:rowOff>
    </xdr:from>
    <xdr:to>
      <xdr:col>65</xdr:col>
      <xdr:colOff>190500</xdr:colOff>
      <xdr:row>21</xdr:row>
      <xdr:rowOff>9525</xdr:rowOff>
    </xdr:to>
    <xdr:sp>
      <xdr:nvSpPr>
        <xdr:cNvPr id="64" name="Line 71"/>
        <xdr:cNvSpPr>
          <a:spLocks/>
        </xdr:cNvSpPr>
      </xdr:nvSpPr>
      <xdr:spPr>
        <a:xfrm flipV="1">
          <a:off x="13420725" y="2847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19</xdr:row>
      <xdr:rowOff>95250</xdr:rowOff>
    </xdr:from>
    <xdr:to>
      <xdr:col>64</xdr:col>
      <xdr:colOff>0</xdr:colOff>
      <xdr:row>22</xdr:row>
      <xdr:rowOff>19050</xdr:rowOff>
    </xdr:to>
    <xdr:sp>
      <xdr:nvSpPr>
        <xdr:cNvPr id="65" name="Line 72"/>
        <xdr:cNvSpPr>
          <a:spLocks/>
        </xdr:cNvSpPr>
      </xdr:nvSpPr>
      <xdr:spPr>
        <a:xfrm flipV="1">
          <a:off x="12992100" y="28479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65</xdr:col>
      <xdr:colOff>190500</xdr:colOff>
      <xdr:row>20</xdr:row>
      <xdr:rowOff>0</xdr:rowOff>
    </xdr:to>
    <xdr:sp>
      <xdr:nvSpPr>
        <xdr:cNvPr id="66" name="Line 73"/>
        <xdr:cNvSpPr>
          <a:spLocks/>
        </xdr:cNvSpPr>
      </xdr:nvSpPr>
      <xdr:spPr>
        <a:xfrm>
          <a:off x="12992100" y="2895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63</xdr:col>
      <xdr:colOff>0</xdr:colOff>
      <xdr:row>28</xdr:row>
      <xdr:rowOff>0</xdr:rowOff>
    </xdr:to>
    <xdr:sp>
      <xdr:nvSpPr>
        <xdr:cNvPr id="67" name="Line 74"/>
        <xdr:cNvSpPr>
          <a:spLocks/>
        </xdr:cNvSpPr>
      </xdr:nvSpPr>
      <xdr:spPr>
        <a:xfrm>
          <a:off x="11601450" y="40386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10</xdr:row>
      <xdr:rowOff>0</xdr:rowOff>
    </xdr:from>
    <xdr:to>
      <xdr:col>64</xdr:col>
      <xdr:colOff>0</xdr:colOff>
      <xdr:row>14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12039600" y="1466850"/>
          <a:ext cx="952500" cy="571500"/>
          <a:chOff x="1264" y="124"/>
          <a:chExt cx="100" cy="60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286" y="124"/>
            <a:ext cx="3" cy="5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1339" y="124"/>
            <a:ext cx="3" cy="5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 flipV="1">
            <a:off x="1264" y="179"/>
            <a:ext cx="100" cy="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9</xdr:row>
      <xdr:rowOff>0</xdr:rowOff>
    </xdr:from>
    <xdr:to>
      <xdr:col>70</xdr:col>
      <xdr:colOff>133350</xdr:colOff>
      <xdr:row>14</xdr:row>
      <xdr:rowOff>19050</xdr:rowOff>
    </xdr:to>
    <xdr:grpSp>
      <xdr:nvGrpSpPr>
        <xdr:cNvPr id="5" name="Group 83"/>
        <xdr:cNvGrpSpPr>
          <a:grpSpLocks/>
        </xdr:cNvGrpSpPr>
      </xdr:nvGrpSpPr>
      <xdr:grpSpPr>
        <a:xfrm>
          <a:off x="13944600" y="1323975"/>
          <a:ext cx="609600" cy="733425"/>
          <a:chOff x="1464" y="109"/>
          <a:chExt cx="64" cy="77"/>
        </a:xfrm>
        <a:solidFill>
          <a:srgbClr val="FFFFFF"/>
        </a:solidFill>
      </xdr:grpSpPr>
      <xdr:sp>
        <xdr:nvSpPr>
          <xdr:cNvPr id="6" name="Rectangle 12"/>
          <xdr:cNvSpPr>
            <a:spLocks/>
          </xdr:cNvSpPr>
        </xdr:nvSpPr>
        <xdr:spPr>
          <a:xfrm flipV="1">
            <a:off x="1464" y="179"/>
            <a:ext cx="64" cy="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13"/>
          <xdr:cNvSpPr>
            <a:spLocks/>
          </xdr:cNvSpPr>
        </xdr:nvSpPr>
        <xdr:spPr>
          <a:xfrm flipV="1">
            <a:off x="1469" y="170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 flipV="1">
            <a:off x="1469" y="124"/>
            <a:ext cx="34" cy="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484" y="179"/>
            <a:ext cx="10" cy="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>
            <a:off x="1489" y="177"/>
            <a:ext cx="0" cy="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1503" y="124"/>
            <a:ext cx="1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Rectangle 18"/>
          <xdr:cNvSpPr>
            <a:spLocks/>
          </xdr:cNvSpPr>
        </xdr:nvSpPr>
        <xdr:spPr>
          <a:xfrm flipH="1">
            <a:off x="1514" y="109"/>
            <a:ext cx="5" cy="70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</xdr:row>
      <xdr:rowOff>95250</xdr:rowOff>
    </xdr:from>
    <xdr:to>
      <xdr:col>63</xdr:col>
      <xdr:colOff>0</xdr:colOff>
      <xdr:row>9</xdr:row>
      <xdr:rowOff>95250</xdr:rowOff>
    </xdr:to>
    <xdr:sp>
      <xdr:nvSpPr>
        <xdr:cNvPr id="13" name="Line 57"/>
        <xdr:cNvSpPr>
          <a:spLocks/>
        </xdr:cNvSpPr>
      </xdr:nvSpPr>
      <xdr:spPr>
        <a:xfrm flipV="1">
          <a:off x="12753975" y="1276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95250</xdr:rowOff>
    </xdr:from>
    <xdr:to>
      <xdr:col>61</xdr:col>
      <xdr:colOff>0</xdr:colOff>
      <xdr:row>9</xdr:row>
      <xdr:rowOff>85725</xdr:rowOff>
    </xdr:to>
    <xdr:sp>
      <xdr:nvSpPr>
        <xdr:cNvPr id="14" name="Line 58"/>
        <xdr:cNvSpPr>
          <a:spLocks/>
        </xdr:cNvSpPr>
      </xdr:nvSpPr>
      <xdr:spPr>
        <a:xfrm flipV="1">
          <a:off x="12277725" y="1276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28575</xdr:colOff>
      <xdr:row>8</xdr:row>
      <xdr:rowOff>95250</xdr:rowOff>
    </xdr:from>
    <xdr:to>
      <xdr:col>63</xdr:col>
      <xdr:colOff>28575</xdr:colOff>
      <xdr:row>9</xdr:row>
      <xdr:rowOff>95250</xdr:rowOff>
    </xdr:to>
    <xdr:sp>
      <xdr:nvSpPr>
        <xdr:cNvPr id="15" name="Line 59"/>
        <xdr:cNvSpPr>
          <a:spLocks/>
        </xdr:cNvSpPr>
      </xdr:nvSpPr>
      <xdr:spPr>
        <a:xfrm flipV="1">
          <a:off x="12782550" y="1276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133350</xdr:colOff>
      <xdr:row>8</xdr:row>
      <xdr:rowOff>9525</xdr:rowOff>
    </xdr:from>
    <xdr:to>
      <xdr:col>69</xdr:col>
      <xdr:colOff>133350</xdr:colOff>
      <xdr:row>9</xdr:row>
      <xdr:rowOff>76200</xdr:rowOff>
    </xdr:to>
    <xdr:sp>
      <xdr:nvSpPr>
        <xdr:cNvPr id="16" name="Line 60"/>
        <xdr:cNvSpPr>
          <a:spLocks/>
        </xdr:cNvSpPr>
      </xdr:nvSpPr>
      <xdr:spPr>
        <a:xfrm flipV="1">
          <a:off x="14316075" y="119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0</xdr:colOff>
      <xdr:row>8</xdr:row>
      <xdr:rowOff>0</xdr:rowOff>
    </xdr:from>
    <xdr:to>
      <xdr:col>70</xdr:col>
      <xdr:colOff>0</xdr:colOff>
      <xdr:row>8</xdr:row>
      <xdr:rowOff>95250</xdr:rowOff>
    </xdr:to>
    <xdr:sp>
      <xdr:nvSpPr>
        <xdr:cNvPr id="17" name="Line 62"/>
        <xdr:cNvSpPr>
          <a:spLocks/>
        </xdr:cNvSpPr>
      </xdr:nvSpPr>
      <xdr:spPr>
        <a:xfrm flipV="1">
          <a:off x="14420850" y="1181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47625</xdr:colOff>
      <xdr:row>10</xdr:row>
      <xdr:rowOff>104775</xdr:rowOff>
    </xdr:from>
    <xdr:to>
      <xdr:col>68</xdr:col>
      <xdr:colOff>47625</xdr:colOff>
      <xdr:row>12</xdr:row>
      <xdr:rowOff>85725</xdr:rowOff>
    </xdr:to>
    <xdr:sp>
      <xdr:nvSpPr>
        <xdr:cNvPr id="18" name="Line 63"/>
        <xdr:cNvSpPr>
          <a:spLocks/>
        </xdr:cNvSpPr>
      </xdr:nvSpPr>
      <xdr:spPr>
        <a:xfrm flipV="1">
          <a:off x="13992225" y="1571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114300</xdr:rowOff>
    </xdr:from>
    <xdr:to>
      <xdr:col>68</xdr:col>
      <xdr:colOff>0</xdr:colOff>
      <xdr:row>12</xdr:row>
      <xdr:rowOff>76200</xdr:rowOff>
    </xdr:to>
    <xdr:sp>
      <xdr:nvSpPr>
        <xdr:cNvPr id="19" name="Line 64"/>
        <xdr:cNvSpPr>
          <a:spLocks/>
        </xdr:cNvSpPr>
      </xdr:nvSpPr>
      <xdr:spPr>
        <a:xfrm flipV="1">
          <a:off x="13944600" y="1581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200025</xdr:colOff>
      <xdr:row>13</xdr:row>
      <xdr:rowOff>95250</xdr:rowOff>
    </xdr:from>
    <xdr:to>
      <xdr:col>67</xdr:col>
      <xdr:colOff>180975</xdr:colOff>
      <xdr:row>13</xdr:row>
      <xdr:rowOff>95250</xdr:rowOff>
    </xdr:to>
    <xdr:sp>
      <xdr:nvSpPr>
        <xdr:cNvPr id="20" name="Line 65"/>
        <xdr:cNvSpPr>
          <a:spLocks/>
        </xdr:cNvSpPr>
      </xdr:nvSpPr>
      <xdr:spPr>
        <a:xfrm flipH="1">
          <a:off x="13430250" y="1990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200025</xdr:colOff>
      <xdr:row>13</xdr:row>
      <xdr:rowOff>0</xdr:rowOff>
    </xdr:from>
    <xdr:to>
      <xdr:col>67</xdr:col>
      <xdr:colOff>200025</xdr:colOff>
      <xdr:row>13</xdr:row>
      <xdr:rowOff>0</xdr:rowOff>
    </xdr:to>
    <xdr:sp>
      <xdr:nvSpPr>
        <xdr:cNvPr id="21" name="Line 66"/>
        <xdr:cNvSpPr>
          <a:spLocks/>
        </xdr:cNvSpPr>
      </xdr:nvSpPr>
      <xdr:spPr>
        <a:xfrm flipH="1">
          <a:off x="13668375" y="1895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200025</xdr:colOff>
      <xdr:row>14</xdr:row>
      <xdr:rowOff>0</xdr:rowOff>
    </xdr:from>
    <xdr:to>
      <xdr:col>67</xdr:col>
      <xdr:colOff>180975</xdr:colOff>
      <xdr:row>14</xdr:row>
      <xdr:rowOff>0</xdr:rowOff>
    </xdr:to>
    <xdr:sp>
      <xdr:nvSpPr>
        <xdr:cNvPr id="22" name="Line 67"/>
        <xdr:cNvSpPr>
          <a:spLocks/>
        </xdr:cNvSpPr>
      </xdr:nvSpPr>
      <xdr:spPr>
        <a:xfrm flipH="1">
          <a:off x="13430250" y="2038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47625</xdr:rowOff>
    </xdr:from>
    <xdr:to>
      <xdr:col>68</xdr:col>
      <xdr:colOff>0</xdr:colOff>
      <xdr:row>18</xdr:row>
      <xdr:rowOff>28575</xdr:rowOff>
    </xdr:to>
    <xdr:sp>
      <xdr:nvSpPr>
        <xdr:cNvPr id="23" name="Line 68"/>
        <xdr:cNvSpPr>
          <a:spLocks/>
        </xdr:cNvSpPr>
      </xdr:nvSpPr>
      <xdr:spPr>
        <a:xfrm>
          <a:off x="13944600" y="20859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133350</xdr:colOff>
      <xdr:row>14</xdr:row>
      <xdr:rowOff>47625</xdr:rowOff>
    </xdr:from>
    <xdr:to>
      <xdr:col>70</xdr:col>
      <xdr:colOff>133350</xdr:colOff>
      <xdr:row>18</xdr:row>
      <xdr:rowOff>28575</xdr:rowOff>
    </xdr:to>
    <xdr:sp>
      <xdr:nvSpPr>
        <xdr:cNvPr id="24" name="Line 69"/>
        <xdr:cNvSpPr>
          <a:spLocks/>
        </xdr:cNvSpPr>
      </xdr:nvSpPr>
      <xdr:spPr>
        <a:xfrm>
          <a:off x="14554200" y="20859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14</xdr:row>
      <xdr:rowOff>57150</xdr:rowOff>
    </xdr:from>
    <xdr:to>
      <xdr:col>69</xdr:col>
      <xdr:colOff>0</xdr:colOff>
      <xdr:row>16</xdr:row>
      <xdr:rowOff>28575</xdr:rowOff>
    </xdr:to>
    <xdr:sp>
      <xdr:nvSpPr>
        <xdr:cNvPr id="25" name="Line 70"/>
        <xdr:cNvSpPr>
          <a:spLocks/>
        </xdr:cNvSpPr>
      </xdr:nvSpPr>
      <xdr:spPr>
        <a:xfrm>
          <a:off x="14182725" y="2095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0</xdr:colOff>
      <xdr:row>14</xdr:row>
      <xdr:rowOff>47625</xdr:rowOff>
    </xdr:from>
    <xdr:to>
      <xdr:col>70</xdr:col>
      <xdr:colOff>0</xdr:colOff>
      <xdr:row>16</xdr:row>
      <xdr:rowOff>19050</xdr:rowOff>
    </xdr:to>
    <xdr:sp>
      <xdr:nvSpPr>
        <xdr:cNvPr id="26" name="Line 71"/>
        <xdr:cNvSpPr>
          <a:spLocks/>
        </xdr:cNvSpPr>
      </xdr:nvSpPr>
      <xdr:spPr>
        <a:xfrm>
          <a:off x="14420850" y="2085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63</xdr:col>
      <xdr:colOff>0</xdr:colOff>
      <xdr:row>9</xdr:row>
      <xdr:rowOff>0</xdr:rowOff>
    </xdr:to>
    <xdr:sp>
      <xdr:nvSpPr>
        <xdr:cNvPr id="27" name="Line 72"/>
        <xdr:cNvSpPr>
          <a:spLocks/>
        </xdr:cNvSpPr>
      </xdr:nvSpPr>
      <xdr:spPr>
        <a:xfrm>
          <a:off x="12277725" y="1323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28575</xdr:colOff>
      <xdr:row>9</xdr:row>
      <xdr:rowOff>0</xdr:rowOff>
    </xdr:from>
    <xdr:to>
      <xdr:col>64</xdr:col>
      <xdr:colOff>28575</xdr:colOff>
      <xdr:row>9</xdr:row>
      <xdr:rowOff>0</xdr:rowOff>
    </xdr:to>
    <xdr:sp>
      <xdr:nvSpPr>
        <xdr:cNvPr id="28" name="Line 73"/>
        <xdr:cNvSpPr>
          <a:spLocks/>
        </xdr:cNvSpPr>
      </xdr:nvSpPr>
      <xdr:spPr>
        <a:xfrm flipH="1">
          <a:off x="12782550" y="1323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85725</xdr:colOff>
      <xdr:row>11</xdr:row>
      <xdr:rowOff>0</xdr:rowOff>
    </xdr:from>
    <xdr:to>
      <xdr:col>68</xdr:col>
      <xdr:colOff>0</xdr:colOff>
      <xdr:row>11</xdr:row>
      <xdr:rowOff>0</xdr:rowOff>
    </xdr:to>
    <xdr:sp>
      <xdr:nvSpPr>
        <xdr:cNvPr id="29" name="Line 76"/>
        <xdr:cNvSpPr>
          <a:spLocks/>
        </xdr:cNvSpPr>
      </xdr:nvSpPr>
      <xdr:spPr>
        <a:xfrm>
          <a:off x="13792200" y="1609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57150</xdr:colOff>
      <xdr:row>11</xdr:row>
      <xdr:rowOff>0</xdr:rowOff>
    </xdr:from>
    <xdr:to>
      <xdr:col>68</xdr:col>
      <xdr:colOff>180975</xdr:colOff>
      <xdr:row>11</xdr:row>
      <xdr:rowOff>0</xdr:rowOff>
    </xdr:to>
    <xdr:sp>
      <xdr:nvSpPr>
        <xdr:cNvPr id="30" name="Line 77"/>
        <xdr:cNvSpPr>
          <a:spLocks/>
        </xdr:cNvSpPr>
      </xdr:nvSpPr>
      <xdr:spPr>
        <a:xfrm flipH="1">
          <a:off x="14001750" y="16097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10</xdr:row>
      <xdr:rowOff>0</xdr:rowOff>
    </xdr:from>
    <xdr:to>
      <xdr:col>66</xdr:col>
      <xdr:colOff>0</xdr:colOff>
      <xdr:row>13</xdr:row>
      <xdr:rowOff>95250</xdr:rowOff>
    </xdr:to>
    <xdr:sp>
      <xdr:nvSpPr>
        <xdr:cNvPr id="31" name="Line 80"/>
        <xdr:cNvSpPr>
          <a:spLocks/>
        </xdr:cNvSpPr>
      </xdr:nvSpPr>
      <xdr:spPr>
        <a:xfrm flipV="1">
          <a:off x="13468350" y="1466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0</xdr:rowOff>
    </xdr:from>
    <xdr:to>
      <xdr:col>66</xdr:col>
      <xdr:colOff>0</xdr:colOff>
      <xdr:row>15</xdr:row>
      <xdr:rowOff>0</xdr:rowOff>
    </xdr:to>
    <xdr:sp>
      <xdr:nvSpPr>
        <xdr:cNvPr id="32" name="Line 81"/>
        <xdr:cNvSpPr>
          <a:spLocks/>
        </xdr:cNvSpPr>
      </xdr:nvSpPr>
      <xdr:spPr>
        <a:xfrm flipV="1">
          <a:off x="13468350" y="203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47625</xdr:colOff>
      <xdr:row>9</xdr:row>
      <xdr:rowOff>76200</xdr:rowOff>
    </xdr:from>
    <xdr:to>
      <xdr:col>71</xdr:col>
      <xdr:colOff>0</xdr:colOff>
      <xdr:row>9</xdr:row>
      <xdr:rowOff>76200</xdr:rowOff>
    </xdr:to>
    <xdr:sp>
      <xdr:nvSpPr>
        <xdr:cNvPr id="33" name="Line 84"/>
        <xdr:cNvSpPr>
          <a:spLocks/>
        </xdr:cNvSpPr>
      </xdr:nvSpPr>
      <xdr:spPr>
        <a:xfrm flipH="1" flipV="1">
          <a:off x="14468475" y="1400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11</xdr:row>
      <xdr:rowOff>104775</xdr:rowOff>
    </xdr:from>
    <xdr:to>
      <xdr:col>69</xdr:col>
      <xdr:colOff>0</xdr:colOff>
      <xdr:row>13</xdr:row>
      <xdr:rowOff>38100</xdr:rowOff>
    </xdr:to>
    <xdr:sp>
      <xdr:nvSpPr>
        <xdr:cNvPr id="34" name="Line 85"/>
        <xdr:cNvSpPr>
          <a:spLocks/>
        </xdr:cNvSpPr>
      </xdr:nvSpPr>
      <xdr:spPr>
        <a:xfrm flipV="1">
          <a:off x="14182725" y="171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13</xdr:row>
      <xdr:rowOff>0</xdr:rowOff>
    </xdr:from>
    <xdr:to>
      <xdr:col>67</xdr:col>
      <xdr:colOff>0</xdr:colOff>
      <xdr:row>13</xdr:row>
      <xdr:rowOff>104775</xdr:rowOff>
    </xdr:to>
    <xdr:sp>
      <xdr:nvSpPr>
        <xdr:cNvPr id="35" name="Line 86"/>
        <xdr:cNvSpPr>
          <a:spLocks/>
        </xdr:cNvSpPr>
      </xdr:nvSpPr>
      <xdr:spPr>
        <a:xfrm>
          <a:off x="13706475" y="18954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209550</xdr:colOff>
      <xdr:row>10</xdr:row>
      <xdr:rowOff>0</xdr:rowOff>
    </xdr:from>
    <xdr:to>
      <xdr:col>69</xdr:col>
      <xdr:colOff>57150</xdr:colOff>
      <xdr:row>10</xdr:row>
      <xdr:rowOff>0</xdr:rowOff>
    </xdr:to>
    <xdr:sp>
      <xdr:nvSpPr>
        <xdr:cNvPr id="36" name="Line 87"/>
        <xdr:cNvSpPr>
          <a:spLocks/>
        </xdr:cNvSpPr>
      </xdr:nvSpPr>
      <xdr:spPr>
        <a:xfrm flipH="1">
          <a:off x="13439775" y="1466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12</xdr:row>
      <xdr:rowOff>0</xdr:rowOff>
    </xdr:from>
    <xdr:to>
      <xdr:col>73</xdr:col>
      <xdr:colOff>0</xdr:colOff>
      <xdr:row>12</xdr:row>
      <xdr:rowOff>0</xdr:rowOff>
    </xdr:to>
    <xdr:sp>
      <xdr:nvSpPr>
        <xdr:cNvPr id="37" name="Line 88"/>
        <xdr:cNvSpPr>
          <a:spLocks/>
        </xdr:cNvSpPr>
      </xdr:nvSpPr>
      <xdr:spPr>
        <a:xfrm flipH="1">
          <a:off x="14182725" y="1752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16</xdr:row>
      <xdr:rowOff>0</xdr:rowOff>
    </xdr:from>
    <xdr:to>
      <xdr:col>69</xdr:col>
      <xdr:colOff>0</xdr:colOff>
      <xdr:row>16</xdr:row>
      <xdr:rowOff>0</xdr:rowOff>
    </xdr:to>
    <xdr:sp>
      <xdr:nvSpPr>
        <xdr:cNvPr id="38" name="Line 89"/>
        <xdr:cNvSpPr>
          <a:spLocks/>
        </xdr:cNvSpPr>
      </xdr:nvSpPr>
      <xdr:spPr>
        <a:xfrm>
          <a:off x="13944600" y="2324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16</xdr:row>
      <xdr:rowOff>0</xdr:rowOff>
    </xdr:from>
    <xdr:to>
      <xdr:col>70</xdr:col>
      <xdr:colOff>0</xdr:colOff>
      <xdr:row>16</xdr:row>
      <xdr:rowOff>0</xdr:rowOff>
    </xdr:to>
    <xdr:sp>
      <xdr:nvSpPr>
        <xdr:cNvPr id="39" name="Line 90"/>
        <xdr:cNvSpPr>
          <a:spLocks/>
        </xdr:cNvSpPr>
      </xdr:nvSpPr>
      <xdr:spPr>
        <a:xfrm>
          <a:off x="14182725" y="2324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70</xdr:col>
      <xdr:colOff>133350</xdr:colOff>
      <xdr:row>18</xdr:row>
      <xdr:rowOff>0</xdr:rowOff>
    </xdr:to>
    <xdr:sp>
      <xdr:nvSpPr>
        <xdr:cNvPr id="40" name="Line 91"/>
        <xdr:cNvSpPr>
          <a:spLocks/>
        </xdr:cNvSpPr>
      </xdr:nvSpPr>
      <xdr:spPr>
        <a:xfrm>
          <a:off x="13944600" y="2609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38100</xdr:rowOff>
    </xdr:from>
    <xdr:to>
      <xdr:col>68</xdr:col>
      <xdr:colOff>171450</xdr:colOff>
      <xdr:row>16</xdr:row>
      <xdr:rowOff>0</xdr:rowOff>
    </xdr:to>
    <xdr:sp>
      <xdr:nvSpPr>
        <xdr:cNvPr id="41" name="Line 92"/>
        <xdr:cNvSpPr>
          <a:spLocks/>
        </xdr:cNvSpPr>
      </xdr:nvSpPr>
      <xdr:spPr>
        <a:xfrm flipV="1">
          <a:off x="13468350" y="20764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133350</xdr:colOff>
      <xdr:row>8</xdr:row>
      <xdr:rowOff>38100</xdr:rowOff>
    </xdr:from>
    <xdr:to>
      <xdr:col>70</xdr:col>
      <xdr:colOff>0</xdr:colOff>
      <xdr:row>8</xdr:row>
      <xdr:rowOff>38100</xdr:rowOff>
    </xdr:to>
    <xdr:sp>
      <xdr:nvSpPr>
        <xdr:cNvPr id="42" name="Line 94"/>
        <xdr:cNvSpPr>
          <a:spLocks/>
        </xdr:cNvSpPr>
      </xdr:nvSpPr>
      <xdr:spPr>
        <a:xfrm>
          <a:off x="14316075" y="1219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209550</xdr:colOff>
      <xdr:row>31</xdr:row>
      <xdr:rowOff>38100</xdr:rowOff>
    </xdr:from>
    <xdr:to>
      <xdr:col>61</xdr:col>
      <xdr:colOff>0</xdr:colOff>
      <xdr:row>34</xdr:row>
      <xdr:rowOff>95250</xdr:rowOff>
    </xdr:to>
    <xdr:sp>
      <xdr:nvSpPr>
        <xdr:cNvPr id="43" name="Rectangle 130"/>
        <xdr:cNvSpPr>
          <a:spLocks/>
        </xdr:cNvSpPr>
      </xdr:nvSpPr>
      <xdr:spPr>
        <a:xfrm>
          <a:off x="12249150" y="4505325"/>
          <a:ext cx="28575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47625</xdr:rowOff>
    </xdr:from>
    <xdr:to>
      <xdr:col>63</xdr:col>
      <xdr:colOff>28575</xdr:colOff>
      <xdr:row>34</xdr:row>
      <xdr:rowOff>95250</xdr:rowOff>
    </xdr:to>
    <xdr:sp>
      <xdr:nvSpPr>
        <xdr:cNvPr id="44" name="Rectangle 131"/>
        <xdr:cNvSpPr>
          <a:spLocks/>
        </xdr:cNvSpPr>
      </xdr:nvSpPr>
      <xdr:spPr>
        <a:xfrm>
          <a:off x="12753975" y="4514850"/>
          <a:ext cx="28575" cy="476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95250</xdr:rowOff>
    </xdr:from>
    <xdr:to>
      <xdr:col>64</xdr:col>
      <xdr:colOff>0</xdr:colOff>
      <xdr:row>35</xdr:row>
      <xdr:rowOff>0</xdr:rowOff>
    </xdr:to>
    <xdr:sp>
      <xdr:nvSpPr>
        <xdr:cNvPr id="45" name="Rectangle 132"/>
        <xdr:cNvSpPr>
          <a:spLocks/>
        </xdr:cNvSpPr>
      </xdr:nvSpPr>
      <xdr:spPr>
        <a:xfrm flipV="1">
          <a:off x="12039600" y="4991100"/>
          <a:ext cx="952500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200025</xdr:colOff>
      <xdr:row>34</xdr:row>
      <xdr:rowOff>95250</xdr:rowOff>
    </xdr:from>
    <xdr:to>
      <xdr:col>70</xdr:col>
      <xdr:colOff>133350</xdr:colOff>
      <xdr:row>35</xdr:row>
      <xdr:rowOff>0</xdr:rowOff>
    </xdr:to>
    <xdr:sp>
      <xdr:nvSpPr>
        <xdr:cNvPr id="46" name="Rectangle 134"/>
        <xdr:cNvSpPr>
          <a:spLocks/>
        </xdr:cNvSpPr>
      </xdr:nvSpPr>
      <xdr:spPr>
        <a:xfrm flipV="1">
          <a:off x="14144625" y="4991100"/>
          <a:ext cx="40957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190500</xdr:colOff>
      <xdr:row>34</xdr:row>
      <xdr:rowOff>95250</xdr:rowOff>
    </xdr:from>
    <xdr:to>
      <xdr:col>69</xdr:col>
      <xdr:colOff>47625</xdr:colOff>
      <xdr:row>35</xdr:row>
      <xdr:rowOff>0</xdr:rowOff>
    </xdr:to>
    <xdr:sp>
      <xdr:nvSpPr>
        <xdr:cNvPr id="47" name="Rectangle 137"/>
        <xdr:cNvSpPr>
          <a:spLocks/>
        </xdr:cNvSpPr>
      </xdr:nvSpPr>
      <xdr:spPr>
        <a:xfrm>
          <a:off x="14135100" y="4991100"/>
          <a:ext cx="95250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0</xdr:colOff>
      <xdr:row>20</xdr:row>
      <xdr:rowOff>0</xdr:rowOff>
    </xdr:from>
    <xdr:to>
      <xdr:col>70</xdr:col>
      <xdr:colOff>47625</xdr:colOff>
      <xdr:row>34</xdr:row>
      <xdr:rowOff>95250</xdr:rowOff>
    </xdr:to>
    <xdr:sp>
      <xdr:nvSpPr>
        <xdr:cNvPr id="48" name="Rectangle 140"/>
        <xdr:cNvSpPr>
          <a:spLocks/>
        </xdr:cNvSpPr>
      </xdr:nvSpPr>
      <xdr:spPr>
        <a:xfrm flipH="1">
          <a:off x="14420850" y="2895600"/>
          <a:ext cx="47625" cy="2095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123825</xdr:colOff>
      <xdr:row>31</xdr:row>
      <xdr:rowOff>0</xdr:rowOff>
    </xdr:from>
    <xdr:to>
      <xdr:col>63</xdr:col>
      <xdr:colOff>123825</xdr:colOff>
      <xdr:row>31</xdr:row>
      <xdr:rowOff>47625</xdr:rowOff>
    </xdr:to>
    <xdr:sp>
      <xdr:nvSpPr>
        <xdr:cNvPr id="49" name="Rectangle 163"/>
        <xdr:cNvSpPr>
          <a:spLocks/>
        </xdr:cNvSpPr>
      </xdr:nvSpPr>
      <xdr:spPr>
        <a:xfrm flipV="1">
          <a:off x="12163425" y="4467225"/>
          <a:ext cx="71437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70</xdr:col>
      <xdr:colOff>0</xdr:colOff>
      <xdr:row>31</xdr:row>
      <xdr:rowOff>47625</xdr:rowOff>
    </xdr:to>
    <xdr:sp>
      <xdr:nvSpPr>
        <xdr:cNvPr id="50" name="Rectangle 164"/>
        <xdr:cNvSpPr>
          <a:spLocks/>
        </xdr:cNvSpPr>
      </xdr:nvSpPr>
      <xdr:spPr>
        <a:xfrm flipV="1">
          <a:off x="13944600" y="4467225"/>
          <a:ext cx="476250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114300</xdr:colOff>
      <xdr:row>30</xdr:row>
      <xdr:rowOff>95250</xdr:rowOff>
    </xdr:from>
    <xdr:to>
      <xdr:col>69</xdr:col>
      <xdr:colOff>133350</xdr:colOff>
      <xdr:row>31</xdr:row>
      <xdr:rowOff>0</xdr:rowOff>
    </xdr:to>
    <xdr:sp>
      <xdr:nvSpPr>
        <xdr:cNvPr id="51" name="Rectangle 165"/>
        <xdr:cNvSpPr>
          <a:spLocks/>
        </xdr:cNvSpPr>
      </xdr:nvSpPr>
      <xdr:spPr>
        <a:xfrm>
          <a:off x="14058900" y="4419600"/>
          <a:ext cx="25717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38100</xdr:rowOff>
    </xdr:from>
    <xdr:to>
      <xdr:col>68</xdr:col>
      <xdr:colOff>190500</xdr:colOff>
      <xdr:row>34</xdr:row>
      <xdr:rowOff>95250</xdr:rowOff>
    </xdr:to>
    <xdr:sp>
      <xdr:nvSpPr>
        <xdr:cNvPr id="52" name="Line 167"/>
        <xdr:cNvSpPr>
          <a:spLocks/>
        </xdr:cNvSpPr>
      </xdr:nvSpPr>
      <xdr:spPr>
        <a:xfrm flipH="1" flipV="1">
          <a:off x="13944600" y="4505325"/>
          <a:ext cx="1905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161925</xdr:colOff>
      <xdr:row>31</xdr:row>
      <xdr:rowOff>0</xdr:rowOff>
    </xdr:from>
    <xdr:to>
      <xdr:col>69</xdr:col>
      <xdr:colOff>85725</xdr:colOff>
      <xdr:row>31</xdr:row>
      <xdr:rowOff>47625</xdr:rowOff>
    </xdr:to>
    <xdr:sp>
      <xdr:nvSpPr>
        <xdr:cNvPr id="53" name="Rectangle 168"/>
        <xdr:cNvSpPr>
          <a:spLocks/>
        </xdr:cNvSpPr>
      </xdr:nvSpPr>
      <xdr:spPr>
        <a:xfrm>
          <a:off x="14106525" y="4467225"/>
          <a:ext cx="16192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161925</xdr:colOff>
      <xdr:row>34</xdr:row>
      <xdr:rowOff>95250</xdr:rowOff>
    </xdr:from>
    <xdr:to>
      <xdr:col>62</xdr:col>
      <xdr:colOff>85725</xdr:colOff>
      <xdr:row>35</xdr:row>
      <xdr:rowOff>0</xdr:rowOff>
    </xdr:to>
    <xdr:sp>
      <xdr:nvSpPr>
        <xdr:cNvPr id="54" name="Rectangle 169"/>
        <xdr:cNvSpPr>
          <a:spLocks/>
        </xdr:cNvSpPr>
      </xdr:nvSpPr>
      <xdr:spPr>
        <a:xfrm>
          <a:off x="12439650" y="4991100"/>
          <a:ext cx="16192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190500</xdr:colOff>
      <xdr:row>30</xdr:row>
      <xdr:rowOff>95250</xdr:rowOff>
    </xdr:from>
    <xdr:to>
      <xdr:col>69</xdr:col>
      <xdr:colOff>47625</xdr:colOff>
      <xdr:row>31</xdr:row>
      <xdr:rowOff>0</xdr:rowOff>
    </xdr:to>
    <xdr:sp>
      <xdr:nvSpPr>
        <xdr:cNvPr id="55" name="Rectangle 170"/>
        <xdr:cNvSpPr>
          <a:spLocks/>
        </xdr:cNvSpPr>
      </xdr:nvSpPr>
      <xdr:spPr>
        <a:xfrm>
          <a:off x="14135100" y="4419600"/>
          <a:ext cx="95250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114300</xdr:colOff>
      <xdr:row>30</xdr:row>
      <xdr:rowOff>95250</xdr:rowOff>
    </xdr:from>
    <xdr:to>
      <xdr:col>62</xdr:col>
      <xdr:colOff>133350</xdr:colOff>
      <xdr:row>31</xdr:row>
      <xdr:rowOff>0</xdr:rowOff>
    </xdr:to>
    <xdr:sp>
      <xdr:nvSpPr>
        <xdr:cNvPr id="56" name="Rectangle 171"/>
        <xdr:cNvSpPr>
          <a:spLocks/>
        </xdr:cNvSpPr>
      </xdr:nvSpPr>
      <xdr:spPr>
        <a:xfrm>
          <a:off x="12392025" y="4419600"/>
          <a:ext cx="25717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161925</xdr:colOff>
      <xdr:row>31</xdr:row>
      <xdr:rowOff>0</xdr:rowOff>
    </xdr:from>
    <xdr:to>
      <xdr:col>62</xdr:col>
      <xdr:colOff>85725</xdr:colOff>
      <xdr:row>31</xdr:row>
      <xdr:rowOff>47625</xdr:rowOff>
    </xdr:to>
    <xdr:sp>
      <xdr:nvSpPr>
        <xdr:cNvPr id="57" name="Rectangle 172"/>
        <xdr:cNvSpPr>
          <a:spLocks/>
        </xdr:cNvSpPr>
      </xdr:nvSpPr>
      <xdr:spPr>
        <a:xfrm>
          <a:off x="12439650" y="4467225"/>
          <a:ext cx="161925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190500</xdr:colOff>
      <xdr:row>30</xdr:row>
      <xdr:rowOff>95250</xdr:rowOff>
    </xdr:from>
    <xdr:to>
      <xdr:col>62</xdr:col>
      <xdr:colOff>47625</xdr:colOff>
      <xdr:row>31</xdr:row>
      <xdr:rowOff>0</xdr:rowOff>
    </xdr:to>
    <xdr:sp>
      <xdr:nvSpPr>
        <xdr:cNvPr id="58" name="Rectangle 173"/>
        <xdr:cNvSpPr>
          <a:spLocks/>
        </xdr:cNvSpPr>
      </xdr:nvSpPr>
      <xdr:spPr>
        <a:xfrm>
          <a:off x="12468225" y="4419600"/>
          <a:ext cx="95250" cy="47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59</xdr:col>
      <xdr:colOff>114300</xdr:colOff>
      <xdr:row>34</xdr:row>
      <xdr:rowOff>38100</xdr:rowOff>
    </xdr:from>
    <xdr:to>
      <xdr:col>63</xdr:col>
      <xdr:colOff>76200</xdr:colOff>
      <xdr:row>38</xdr:row>
      <xdr:rowOff>76200</xdr:rowOff>
    </xdr:to>
    <xdr:sp>
      <xdr:nvSpPr>
        <xdr:cNvPr id="59" name="Arc 174"/>
        <xdr:cNvSpPr>
          <a:spLocks/>
        </xdr:cNvSpPr>
      </xdr:nvSpPr>
      <xdr:spPr>
        <a:xfrm rot="8100000">
          <a:off x="11915775" y="4933950"/>
          <a:ext cx="914400" cy="609600"/>
        </a:xfrm>
        <a:prstGeom prst="arc">
          <a:avLst>
            <a:gd name="adj1" fmla="val -12843972"/>
            <a:gd name="adj2" fmla="val -1562115"/>
            <a:gd name="adj3" fmla="val 171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76200</xdr:colOff>
      <xdr:row>33</xdr:row>
      <xdr:rowOff>28575</xdr:rowOff>
    </xdr:from>
    <xdr:to>
      <xdr:col>63</xdr:col>
      <xdr:colOff>200025</xdr:colOff>
      <xdr:row>39</xdr:row>
      <xdr:rowOff>76200</xdr:rowOff>
    </xdr:to>
    <xdr:sp>
      <xdr:nvSpPr>
        <xdr:cNvPr id="60" name="Arc 176"/>
        <xdr:cNvSpPr>
          <a:spLocks/>
        </xdr:cNvSpPr>
      </xdr:nvSpPr>
      <xdr:spPr>
        <a:xfrm rot="8100000">
          <a:off x="12353925" y="4781550"/>
          <a:ext cx="600075" cy="904875"/>
        </a:xfrm>
        <a:prstGeom prst="arc">
          <a:avLst>
            <a:gd name="adj1" fmla="val -25495125"/>
            <a:gd name="adj2" fmla="val -14853384"/>
            <a:gd name="adj3" fmla="val 4942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161925</xdr:colOff>
      <xdr:row>38</xdr:row>
      <xdr:rowOff>66675</xdr:rowOff>
    </xdr:from>
    <xdr:to>
      <xdr:col>61</xdr:col>
      <xdr:colOff>161925</xdr:colOff>
      <xdr:row>39</xdr:row>
      <xdr:rowOff>0</xdr:rowOff>
    </xdr:to>
    <xdr:sp>
      <xdr:nvSpPr>
        <xdr:cNvPr id="61" name="Line 178"/>
        <xdr:cNvSpPr>
          <a:spLocks/>
        </xdr:cNvSpPr>
      </xdr:nvSpPr>
      <xdr:spPr>
        <a:xfrm>
          <a:off x="12439650" y="5534025"/>
          <a:ext cx="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85725</xdr:colOff>
      <xdr:row>38</xdr:row>
      <xdr:rowOff>76200</xdr:rowOff>
    </xdr:from>
    <xdr:to>
      <xdr:col>62</xdr:col>
      <xdr:colOff>85725</xdr:colOff>
      <xdr:row>39</xdr:row>
      <xdr:rowOff>0</xdr:rowOff>
    </xdr:to>
    <xdr:sp>
      <xdr:nvSpPr>
        <xdr:cNvPr id="62" name="Line 179"/>
        <xdr:cNvSpPr>
          <a:spLocks/>
        </xdr:cNvSpPr>
      </xdr:nvSpPr>
      <xdr:spPr>
        <a:xfrm>
          <a:off x="12601575" y="5543550"/>
          <a:ext cx="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161925</xdr:colOff>
      <xdr:row>37</xdr:row>
      <xdr:rowOff>114300</xdr:rowOff>
    </xdr:from>
    <xdr:to>
      <xdr:col>62</xdr:col>
      <xdr:colOff>85725</xdr:colOff>
      <xdr:row>38</xdr:row>
      <xdr:rowOff>66675</xdr:rowOff>
    </xdr:to>
    <xdr:sp>
      <xdr:nvSpPr>
        <xdr:cNvPr id="63" name="Arc 181"/>
        <xdr:cNvSpPr>
          <a:spLocks/>
        </xdr:cNvSpPr>
      </xdr:nvSpPr>
      <xdr:spPr>
        <a:xfrm>
          <a:off x="12439650" y="5438775"/>
          <a:ext cx="161925" cy="95250"/>
        </a:xfrm>
        <a:prstGeom prst="arc">
          <a:avLst>
            <a:gd name="adj1" fmla="val -52739675"/>
            <a:gd name="adj2" fmla="val 4938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19050</xdr:colOff>
      <xdr:row>33</xdr:row>
      <xdr:rowOff>66675</xdr:rowOff>
    </xdr:from>
    <xdr:to>
      <xdr:col>63</xdr:col>
      <xdr:colOff>219075</xdr:colOff>
      <xdr:row>39</xdr:row>
      <xdr:rowOff>104775</xdr:rowOff>
    </xdr:to>
    <xdr:sp>
      <xdr:nvSpPr>
        <xdr:cNvPr id="64" name="Arc 182"/>
        <xdr:cNvSpPr>
          <a:spLocks/>
        </xdr:cNvSpPr>
      </xdr:nvSpPr>
      <xdr:spPr>
        <a:xfrm rot="8100000">
          <a:off x="12058650" y="4819650"/>
          <a:ext cx="914400" cy="895350"/>
        </a:xfrm>
        <a:prstGeom prst="arc">
          <a:avLst>
            <a:gd name="adj1" fmla="val -25534097"/>
            <a:gd name="adj2" fmla="val -1291379"/>
            <a:gd name="adj3" fmla="val 49449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57150</xdr:rowOff>
    </xdr:from>
    <xdr:to>
      <xdr:col>62</xdr:col>
      <xdr:colOff>0</xdr:colOff>
      <xdr:row>32</xdr:row>
      <xdr:rowOff>0</xdr:rowOff>
    </xdr:to>
    <xdr:sp>
      <xdr:nvSpPr>
        <xdr:cNvPr id="65" name="Line 183"/>
        <xdr:cNvSpPr>
          <a:spLocks/>
        </xdr:cNvSpPr>
      </xdr:nvSpPr>
      <xdr:spPr>
        <a:xfrm>
          <a:off x="12515850" y="4381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30</xdr:row>
      <xdr:rowOff>47625</xdr:rowOff>
    </xdr:from>
    <xdr:to>
      <xdr:col>69</xdr:col>
      <xdr:colOff>0</xdr:colOff>
      <xdr:row>35</xdr:row>
      <xdr:rowOff>66675</xdr:rowOff>
    </xdr:to>
    <xdr:sp>
      <xdr:nvSpPr>
        <xdr:cNvPr id="66" name="Line 184"/>
        <xdr:cNvSpPr>
          <a:spLocks/>
        </xdr:cNvSpPr>
      </xdr:nvSpPr>
      <xdr:spPr>
        <a:xfrm>
          <a:off x="14182725" y="437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180975</xdr:colOff>
      <xdr:row>21</xdr:row>
      <xdr:rowOff>0</xdr:rowOff>
    </xdr:from>
    <xdr:to>
      <xdr:col>70</xdr:col>
      <xdr:colOff>123825</xdr:colOff>
      <xdr:row>25</xdr:row>
      <xdr:rowOff>0</xdr:rowOff>
    </xdr:to>
    <xdr:sp>
      <xdr:nvSpPr>
        <xdr:cNvPr id="67" name="Rectangle 185"/>
        <xdr:cNvSpPr>
          <a:spLocks/>
        </xdr:cNvSpPr>
      </xdr:nvSpPr>
      <xdr:spPr>
        <a:xfrm>
          <a:off x="14363700" y="3038475"/>
          <a:ext cx="180975" cy="571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180975</xdr:colOff>
      <xdr:row>25</xdr:row>
      <xdr:rowOff>47625</xdr:rowOff>
    </xdr:from>
    <xdr:to>
      <xdr:col>69</xdr:col>
      <xdr:colOff>180975</xdr:colOff>
      <xdr:row>26</xdr:row>
      <xdr:rowOff>38100</xdr:rowOff>
    </xdr:to>
    <xdr:sp>
      <xdr:nvSpPr>
        <xdr:cNvPr id="68" name="Line 186"/>
        <xdr:cNvSpPr>
          <a:spLocks/>
        </xdr:cNvSpPr>
      </xdr:nvSpPr>
      <xdr:spPr>
        <a:xfrm>
          <a:off x="14363700" y="3657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123825</xdr:colOff>
      <xdr:row>25</xdr:row>
      <xdr:rowOff>47625</xdr:rowOff>
    </xdr:from>
    <xdr:to>
      <xdr:col>70</xdr:col>
      <xdr:colOff>123825</xdr:colOff>
      <xdr:row>26</xdr:row>
      <xdr:rowOff>28575</xdr:rowOff>
    </xdr:to>
    <xdr:sp>
      <xdr:nvSpPr>
        <xdr:cNvPr id="69" name="Line 187"/>
        <xdr:cNvSpPr>
          <a:spLocks/>
        </xdr:cNvSpPr>
      </xdr:nvSpPr>
      <xdr:spPr>
        <a:xfrm>
          <a:off x="14544675" y="3657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123825</xdr:colOff>
      <xdr:row>26</xdr:row>
      <xdr:rowOff>0</xdr:rowOff>
    </xdr:from>
    <xdr:to>
      <xdr:col>72</xdr:col>
      <xdr:colOff>0</xdr:colOff>
      <xdr:row>26</xdr:row>
      <xdr:rowOff>0</xdr:rowOff>
    </xdr:to>
    <xdr:sp>
      <xdr:nvSpPr>
        <xdr:cNvPr id="70" name="Line 188"/>
        <xdr:cNvSpPr>
          <a:spLocks/>
        </xdr:cNvSpPr>
      </xdr:nvSpPr>
      <xdr:spPr>
        <a:xfrm flipH="1">
          <a:off x="14544675" y="3752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142875</xdr:colOff>
      <xdr:row>26</xdr:row>
      <xdr:rowOff>0</xdr:rowOff>
    </xdr:from>
    <xdr:to>
      <xdr:col>69</xdr:col>
      <xdr:colOff>180975</xdr:colOff>
      <xdr:row>26</xdr:row>
      <xdr:rowOff>0</xdr:rowOff>
    </xdr:to>
    <xdr:sp>
      <xdr:nvSpPr>
        <xdr:cNvPr id="71" name="Line 189"/>
        <xdr:cNvSpPr>
          <a:spLocks/>
        </xdr:cNvSpPr>
      </xdr:nvSpPr>
      <xdr:spPr>
        <a:xfrm>
          <a:off x="14087475" y="3752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114300</xdr:colOff>
      <xdr:row>29</xdr:row>
      <xdr:rowOff>114300</xdr:rowOff>
    </xdr:from>
    <xdr:to>
      <xdr:col>68</xdr:col>
      <xdr:colOff>114300</xdr:colOff>
      <xdr:row>30</xdr:row>
      <xdr:rowOff>47625</xdr:rowOff>
    </xdr:to>
    <xdr:sp>
      <xdr:nvSpPr>
        <xdr:cNvPr id="72" name="Line 191"/>
        <xdr:cNvSpPr>
          <a:spLocks/>
        </xdr:cNvSpPr>
      </xdr:nvSpPr>
      <xdr:spPr>
        <a:xfrm flipV="1">
          <a:off x="14058900" y="42957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133350</xdr:colOff>
      <xdr:row>29</xdr:row>
      <xdr:rowOff>104775</xdr:rowOff>
    </xdr:from>
    <xdr:to>
      <xdr:col>69</xdr:col>
      <xdr:colOff>133350</xdr:colOff>
      <xdr:row>30</xdr:row>
      <xdr:rowOff>47625</xdr:rowOff>
    </xdr:to>
    <xdr:sp>
      <xdr:nvSpPr>
        <xdr:cNvPr id="73" name="Line 192"/>
        <xdr:cNvSpPr>
          <a:spLocks/>
        </xdr:cNvSpPr>
      </xdr:nvSpPr>
      <xdr:spPr>
        <a:xfrm flipV="1">
          <a:off x="14316075" y="4286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209550</xdr:colOff>
      <xdr:row>31</xdr:row>
      <xdr:rowOff>0</xdr:rowOff>
    </xdr:from>
    <xdr:to>
      <xdr:col>67</xdr:col>
      <xdr:colOff>171450</xdr:colOff>
      <xdr:row>31</xdr:row>
      <xdr:rowOff>0</xdr:rowOff>
    </xdr:to>
    <xdr:sp>
      <xdr:nvSpPr>
        <xdr:cNvPr id="74" name="Line 193"/>
        <xdr:cNvSpPr>
          <a:spLocks/>
        </xdr:cNvSpPr>
      </xdr:nvSpPr>
      <xdr:spPr>
        <a:xfrm flipH="1">
          <a:off x="13439775" y="446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209550</xdr:colOff>
      <xdr:row>31</xdr:row>
      <xdr:rowOff>47625</xdr:rowOff>
    </xdr:from>
    <xdr:to>
      <xdr:col>67</xdr:col>
      <xdr:colOff>171450</xdr:colOff>
      <xdr:row>31</xdr:row>
      <xdr:rowOff>47625</xdr:rowOff>
    </xdr:to>
    <xdr:sp>
      <xdr:nvSpPr>
        <xdr:cNvPr id="75" name="Line 194"/>
        <xdr:cNvSpPr>
          <a:spLocks/>
        </xdr:cNvSpPr>
      </xdr:nvSpPr>
      <xdr:spPr>
        <a:xfrm flipH="1">
          <a:off x="13677900" y="4514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209550</xdr:colOff>
      <xdr:row>34</xdr:row>
      <xdr:rowOff>95250</xdr:rowOff>
    </xdr:from>
    <xdr:to>
      <xdr:col>68</xdr:col>
      <xdr:colOff>123825</xdr:colOff>
      <xdr:row>34</xdr:row>
      <xdr:rowOff>95250</xdr:rowOff>
    </xdr:to>
    <xdr:sp>
      <xdr:nvSpPr>
        <xdr:cNvPr id="76" name="Line 195"/>
        <xdr:cNvSpPr>
          <a:spLocks/>
        </xdr:cNvSpPr>
      </xdr:nvSpPr>
      <xdr:spPr>
        <a:xfrm flipH="1">
          <a:off x="13677900" y="4991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65</xdr:col>
      <xdr:colOff>200025</xdr:colOff>
      <xdr:row>35</xdr:row>
      <xdr:rowOff>0</xdr:rowOff>
    </xdr:from>
    <xdr:to>
      <xdr:col>68</xdr:col>
      <xdr:colOff>123825</xdr:colOff>
      <xdr:row>35</xdr:row>
      <xdr:rowOff>0</xdr:rowOff>
    </xdr:to>
    <xdr:sp>
      <xdr:nvSpPr>
        <xdr:cNvPr id="77" name="Line 196"/>
        <xdr:cNvSpPr>
          <a:spLocks/>
        </xdr:cNvSpPr>
      </xdr:nvSpPr>
      <xdr:spPr>
        <a:xfrm flipH="1">
          <a:off x="13430250" y="5038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190500</xdr:colOff>
      <xdr:row>35</xdr:row>
      <xdr:rowOff>47625</xdr:rowOff>
    </xdr:from>
    <xdr:to>
      <xdr:col>68</xdr:col>
      <xdr:colOff>190500</xdr:colOff>
      <xdr:row>39</xdr:row>
      <xdr:rowOff>28575</xdr:rowOff>
    </xdr:to>
    <xdr:sp>
      <xdr:nvSpPr>
        <xdr:cNvPr id="78" name="Line 197"/>
        <xdr:cNvSpPr>
          <a:spLocks/>
        </xdr:cNvSpPr>
      </xdr:nvSpPr>
      <xdr:spPr>
        <a:xfrm>
          <a:off x="14135100" y="50863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47625</xdr:rowOff>
    </xdr:from>
    <xdr:to>
      <xdr:col>70</xdr:col>
      <xdr:colOff>0</xdr:colOff>
      <xdr:row>37</xdr:row>
      <xdr:rowOff>38100</xdr:rowOff>
    </xdr:to>
    <xdr:sp>
      <xdr:nvSpPr>
        <xdr:cNvPr id="79" name="Line 198"/>
        <xdr:cNvSpPr>
          <a:spLocks/>
        </xdr:cNvSpPr>
      </xdr:nvSpPr>
      <xdr:spPr>
        <a:xfrm>
          <a:off x="14420850" y="5086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70</xdr:col>
      <xdr:colOff>133350</xdr:colOff>
      <xdr:row>35</xdr:row>
      <xdr:rowOff>47625</xdr:rowOff>
    </xdr:from>
    <xdr:to>
      <xdr:col>70</xdr:col>
      <xdr:colOff>133350</xdr:colOff>
      <xdr:row>39</xdr:row>
      <xdr:rowOff>38100</xdr:rowOff>
    </xdr:to>
    <xdr:sp>
      <xdr:nvSpPr>
        <xdr:cNvPr id="80" name="Line 199"/>
        <xdr:cNvSpPr>
          <a:spLocks/>
        </xdr:cNvSpPr>
      </xdr:nvSpPr>
      <xdr:spPr>
        <a:xfrm>
          <a:off x="14554200" y="5086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114300</xdr:colOff>
      <xdr:row>29</xdr:row>
      <xdr:rowOff>19050</xdr:rowOff>
    </xdr:from>
    <xdr:to>
      <xdr:col>61</xdr:col>
      <xdr:colOff>114300</xdr:colOff>
      <xdr:row>30</xdr:row>
      <xdr:rowOff>47625</xdr:rowOff>
    </xdr:to>
    <xdr:sp>
      <xdr:nvSpPr>
        <xdr:cNvPr id="81" name="Line 200"/>
        <xdr:cNvSpPr>
          <a:spLocks/>
        </xdr:cNvSpPr>
      </xdr:nvSpPr>
      <xdr:spPr>
        <a:xfrm flipV="1">
          <a:off x="12392025" y="4200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133350</xdr:colOff>
      <xdr:row>29</xdr:row>
      <xdr:rowOff>19050</xdr:rowOff>
    </xdr:from>
    <xdr:to>
      <xdr:col>62</xdr:col>
      <xdr:colOff>133350</xdr:colOff>
      <xdr:row>30</xdr:row>
      <xdr:rowOff>47625</xdr:rowOff>
    </xdr:to>
    <xdr:sp>
      <xdr:nvSpPr>
        <xdr:cNvPr id="82" name="Line 201"/>
        <xdr:cNvSpPr>
          <a:spLocks/>
        </xdr:cNvSpPr>
      </xdr:nvSpPr>
      <xdr:spPr>
        <a:xfrm flipV="1">
          <a:off x="12649200" y="4200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123825</xdr:colOff>
      <xdr:row>26</xdr:row>
      <xdr:rowOff>95250</xdr:rowOff>
    </xdr:from>
    <xdr:to>
      <xdr:col>60</xdr:col>
      <xdr:colOff>123825</xdr:colOff>
      <xdr:row>30</xdr:row>
      <xdr:rowOff>85725</xdr:rowOff>
    </xdr:to>
    <xdr:sp>
      <xdr:nvSpPr>
        <xdr:cNvPr id="83" name="Line 202"/>
        <xdr:cNvSpPr>
          <a:spLocks/>
        </xdr:cNvSpPr>
      </xdr:nvSpPr>
      <xdr:spPr>
        <a:xfrm flipV="1">
          <a:off x="12163425" y="3848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123825</xdr:colOff>
      <xdr:row>26</xdr:row>
      <xdr:rowOff>104775</xdr:rowOff>
    </xdr:from>
    <xdr:to>
      <xdr:col>63</xdr:col>
      <xdr:colOff>123825</xdr:colOff>
      <xdr:row>30</xdr:row>
      <xdr:rowOff>57150</xdr:rowOff>
    </xdr:to>
    <xdr:sp>
      <xdr:nvSpPr>
        <xdr:cNvPr id="84" name="Line 203"/>
        <xdr:cNvSpPr>
          <a:spLocks/>
        </xdr:cNvSpPr>
      </xdr:nvSpPr>
      <xdr:spPr>
        <a:xfrm flipV="1">
          <a:off x="12877800" y="3857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209550</xdr:colOff>
      <xdr:row>30</xdr:row>
      <xdr:rowOff>95250</xdr:rowOff>
    </xdr:from>
    <xdr:to>
      <xdr:col>64</xdr:col>
      <xdr:colOff>38100</xdr:colOff>
      <xdr:row>30</xdr:row>
      <xdr:rowOff>95250</xdr:rowOff>
    </xdr:to>
    <xdr:sp>
      <xdr:nvSpPr>
        <xdr:cNvPr id="85" name="Line 204"/>
        <xdr:cNvSpPr>
          <a:spLocks/>
        </xdr:cNvSpPr>
      </xdr:nvSpPr>
      <xdr:spPr>
        <a:xfrm>
          <a:off x="12725400" y="4419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180975</xdr:colOff>
      <xdr:row>31</xdr:row>
      <xdr:rowOff>0</xdr:rowOff>
    </xdr:from>
    <xdr:to>
      <xdr:col>64</xdr:col>
      <xdr:colOff>28575</xdr:colOff>
      <xdr:row>31</xdr:row>
      <xdr:rowOff>0</xdr:rowOff>
    </xdr:to>
    <xdr:sp>
      <xdr:nvSpPr>
        <xdr:cNvPr id="86" name="Line 205"/>
        <xdr:cNvSpPr>
          <a:spLocks/>
        </xdr:cNvSpPr>
      </xdr:nvSpPr>
      <xdr:spPr>
        <a:xfrm>
          <a:off x="12934950" y="44672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114300</xdr:colOff>
      <xdr:row>30</xdr:row>
      <xdr:rowOff>0</xdr:rowOff>
    </xdr:from>
    <xdr:to>
      <xdr:col>69</xdr:col>
      <xdr:colOff>133350</xdr:colOff>
      <xdr:row>30</xdr:row>
      <xdr:rowOff>0</xdr:rowOff>
    </xdr:to>
    <xdr:sp>
      <xdr:nvSpPr>
        <xdr:cNvPr id="87" name="Line 206"/>
        <xdr:cNvSpPr>
          <a:spLocks/>
        </xdr:cNvSpPr>
      </xdr:nvSpPr>
      <xdr:spPr>
        <a:xfrm>
          <a:off x="14058900" y="4324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33</xdr:row>
      <xdr:rowOff>0</xdr:rowOff>
    </xdr:from>
    <xdr:to>
      <xdr:col>70</xdr:col>
      <xdr:colOff>0</xdr:colOff>
      <xdr:row>33</xdr:row>
      <xdr:rowOff>0</xdr:rowOff>
    </xdr:to>
    <xdr:sp>
      <xdr:nvSpPr>
        <xdr:cNvPr id="88" name="Line 207"/>
        <xdr:cNvSpPr>
          <a:spLocks/>
        </xdr:cNvSpPr>
      </xdr:nvSpPr>
      <xdr:spPr>
        <a:xfrm>
          <a:off x="14182725" y="4752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95250</xdr:rowOff>
    </xdr:from>
    <xdr:to>
      <xdr:col>69</xdr:col>
      <xdr:colOff>0</xdr:colOff>
      <xdr:row>29</xdr:row>
      <xdr:rowOff>76200</xdr:rowOff>
    </xdr:to>
    <xdr:sp>
      <xdr:nvSpPr>
        <xdr:cNvPr id="89" name="Line 208"/>
        <xdr:cNvSpPr>
          <a:spLocks/>
        </xdr:cNvSpPr>
      </xdr:nvSpPr>
      <xdr:spPr>
        <a:xfrm flipV="1">
          <a:off x="14182725" y="41338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69</xdr:col>
      <xdr:colOff>0</xdr:colOff>
      <xdr:row>29</xdr:row>
      <xdr:rowOff>0</xdr:rowOff>
    </xdr:from>
    <xdr:to>
      <xdr:col>73</xdr:col>
      <xdr:colOff>0</xdr:colOff>
      <xdr:row>29</xdr:row>
      <xdr:rowOff>0</xdr:rowOff>
    </xdr:to>
    <xdr:sp>
      <xdr:nvSpPr>
        <xdr:cNvPr id="90" name="Line 209"/>
        <xdr:cNvSpPr>
          <a:spLocks/>
        </xdr:cNvSpPr>
      </xdr:nvSpPr>
      <xdr:spPr>
        <a:xfrm flipH="1">
          <a:off x="14182725" y="41814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190500</xdr:colOff>
      <xdr:row>37</xdr:row>
      <xdr:rowOff>0</xdr:rowOff>
    </xdr:from>
    <xdr:to>
      <xdr:col>70</xdr:col>
      <xdr:colOff>0</xdr:colOff>
      <xdr:row>37</xdr:row>
      <xdr:rowOff>0</xdr:rowOff>
    </xdr:to>
    <xdr:sp>
      <xdr:nvSpPr>
        <xdr:cNvPr id="91" name="Line 210"/>
        <xdr:cNvSpPr>
          <a:spLocks/>
        </xdr:cNvSpPr>
      </xdr:nvSpPr>
      <xdr:spPr>
        <a:xfrm>
          <a:off x="14135100" y="5324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190500</xdr:colOff>
      <xdr:row>39</xdr:row>
      <xdr:rowOff>0</xdr:rowOff>
    </xdr:from>
    <xdr:to>
      <xdr:col>70</xdr:col>
      <xdr:colOff>133350</xdr:colOff>
      <xdr:row>39</xdr:row>
      <xdr:rowOff>0</xdr:rowOff>
    </xdr:to>
    <xdr:sp>
      <xdr:nvSpPr>
        <xdr:cNvPr id="92" name="Line 211"/>
        <xdr:cNvSpPr>
          <a:spLocks/>
        </xdr:cNvSpPr>
      </xdr:nvSpPr>
      <xdr:spPr>
        <a:xfrm>
          <a:off x="14135100" y="5610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31</xdr:row>
      <xdr:rowOff>47625</xdr:rowOff>
    </xdr:from>
    <xdr:to>
      <xdr:col>67</xdr:col>
      <xdr:colOff>0</xdr:colOff>
      <xdr:row>32</xdr:row>
      <xdr:rowOff>47625</xdr:rowOff>
    </xdr:to>
    <xdr:sp>
      <xdr:nvSpPr>
        <xdr:cNvPr id="93" name="Line 212"/>
        <xdr:cNvSpPr>
          <a:spLocks/>
        </xdr:cNvSpPr>
      </xdr:nvSpPr>
      <xdr:spPr>
        <a:xfrm flipV="1">
          <a:off x="13706475" y="451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94" name="Line 213"/>
        <xdr:cNvSpPr>
          <a:spLocks/>
        </xdr:cNvSpPr>
      </xdr:nvSpPr>
      <xdr:spPr>
        <a:xfrm>
          <a:off x="13706475" y="4324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35</xdr:row>
      <xdr:rowOff>0</xdr:rowOff>
    </xdr:from>
    <xdr:to>
      <xdr:col>67</xdr:col>
      <xdr:colOff>0</xdr:colOff>
      <xdr:row>36</xdr:row>
      <xdr:rowOff>0</xdr:rowOff>
    </xdr:to>
    <xdr:sp>
      <xdr:nvSpPr>
        <xdr:cNvPr id="95" name="Line 214"/>
        <xdr:cNvSpPr>
          <a:spLocks/>
        </xdr:cNvSpPr>
      </xdr:nvSpPr>
      <xdr:spPr>
        <a:xfrm flipV="1">
          <a:off x="13706475" y="50387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33</xdr:row>
      <xdr:rowOff>85725</xdr:rowOff>
    </xdr:from>
    <xdr:to>
      <xdr:col>67</xdr:col>
      <xdr:colOff>0</xdr:colOff>
      <xdr:row>34</xdr:row>
      <xdr:rowOff>85725</xdr:rowOff>
    </xdr:to>
    <xdr:sp>
      <xdr:nvSpPr>
        <xdr:cNvPr id="96" name="Line 215"/>
        <xdr:cNvSpPr>
          <a:spLocks/>
        </xdr:cNvSpPr>
      </xdr:nvSpPr>
      <xdr:spPr>
        <a:xfrm>
          <a:off x="13706475" y="483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31</xdr:row>
      <xdr:rowOff>0</xdr:rowOff>
    </xdr:from>
    <xdr:to>
      <xdr:col>66</xdr:col>
      <xdr:colOff>0</xdr:colOff>
      <xdr:row>33</xdr:row>
      <xdr:rowOff>0</xdr:rowOff>
    </xdr:to>
    <xdr:sp>
      <xdr:nvSpPr>
        <xdr:cNvPr id="97" name="Line 216"/>
        <xdr:cNvSpPr>
          <a:spLocks/>
        </xdr:cNvSpPr>
      </xdr:nvSpPr>
      <xdr:spPr>
        <a:xfrm flipV="1">
          <a:off x="13468350" y="44672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66</xdr:col>
      <xdr:colOff>0</xdr:colOff>
      <xdr:row>35</xdr:row>
      <xdr:rowOff>0</xdr:rowOff>
    </xdr:to>
    <xdr:sp>
      <xdr:nvSpPr>
        <xdr:cNvPr id="98" name="Line 217"/>
        <xdr:cNvSpPr>
          <a:spLocks/>
        </xdr:cNvSpPr>
      </xdr:nvSpPr>
      <xdr:spPr>
        <a:xfrm>
          <a:off x="13468350" y="4895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33</xdr:row>
      <xdr:rowOff>57150</xdr:rowOff>
    </xdr:from>
    <xdr:to>
      <xdr:col>62</xdr:col>
      <xdr:colOff>0</xdr:colOff>
      <xdr:row>39</xdr:row>
      <xdr:rowOff>0</xdr:rowOff>
    </xdr:to>
    <xdr:sp>
      <xdr:nvSpPr>
        <xdr:cNvPr id="99" name="Line 218"/>
        <xdr:cNvSpPr>
          <a:spLocks/>
        </xdr:cNvSpPr>
      </xdr:nvSpPr>
      <xdr:spPr>
        <a:xfrm>
          <a:off x="12515850" y="48101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0</xdr:colOff>
      <xdr:row>33</xdr:row>
      <xdr:rowOff>0</xdr:rowOff>
    </xdr:from>
    <xdr:to>
      <xdr:col>63</xdr:col>
      <xdr:colOff>0</xdr:colOff>
      <xdr:row>33</xdr:row>
      <xdr:rowOff>0</xdr:rowOff>
    </xdr:to>
    <xdr:sp>
      <xdr:nvSpPr>
        <xdr:cNvPr id="100" name="Line 219"/>
        <xdr:cNvSpPr>
          <a:spLocks/>
        </xdr:cNvSpPr>
      </xdr:nvSpPr>
      <xdr:spPr>
        <a:xfrm>
          <a:off x="12277725" y="4752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63</xdr:col>
      <xdr:colOff>28575</xdr:colOff>
      <xdr:row>33</xdr:row>
      <xdr:rowOff>0</xdr:rowOff>
    </xdr:from>
    <xdr:to>
      <xdr:col>64</xdr:col>
      <xdr:colOff>0</xdr:colOff>
      <xdr:row>33</xdr:row>
      <xdr:rowOff>0</xdr:rowOff>
    </xdr:to>
    <xdr:sp>
      <xdr:nvSpPr>
        <xdr:cNvPr id="101" name="Line 220"/>
        <xdr:cNvSpPr>
          <a:spLocks/>
        </xdr:cNvSpPr>
      </xdr:nvSpPr>
      <xdr:spPr>
        <a:xfrm flipH="1">
          <a:off x="12782550" y="4752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30</xdr:row>
      <xdr:rowOff>0</xdr:rowOff>
    </xdr:from>
    <xdr:to>
      <xdr:col>64</xdr:col>
      <xdr:colOff>0</xdr:colOff>
      <xdr:row>30</xdr:row>
      <xdr:rowOff>95250</xdr:rowOff>
    </xdr:to>
    <xdr:sp>
      <xdr:nvSpPr>
        <xdr:cNvPr id="102" name="Line 222"/>
        <xdr:cNvSpPr>
          <a:spLocks/>
        </xdr:cNvSpPr>
      </xdr:nvSpPr>
      <xdr:spPr>
        <a:xfrm>
          <a:off x="12992100" y="4324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64</xdr:col>
      <xdr:colOff>0</xdr:colOff>
      <xdr:row>31</xdr:row>
      <xdr:rowOff>0</xdr:rowOff>
    </xdr:from>
    <xdr:to>
      <xdr:col>64</xdr:col>
      <xdr:colOff>0</xdr:colOff>
      <xdr:row>32</xdr:row>
      <xdr:rowOff>0</xdr:rowOff>
    </xdr:to>
    <xdr:sp>
      <xdr:nvSpPr>
        <xdr:cNvPr id="103" name="Line 223"/>
        <xdr:cNvSpPr>
          <a:spLocks/>
        </xdr:cNvSpPr>
      </xdr:nvSpPr>
      <xdr:spPr>
        <a:xfrm flipV="1">
          <a:off x="12992100" y="4467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61</xdr:col>
      <xdr:colOff>114300</xdr:colOff>
      <xdr:row>29</xdr:row>
      <xdr:rowOff>47625</xdr:rowOff>
    </xdr:from>
    <xdr:to>
      <xdr:col>62</xdr:col>
      <xdr:colOff>133350</xdr:colOff>
      <xdr:row>29</xdr:row>
      <xdr:rowOff>47625</xdr:rowOff>
    </xdr:to>
    <xdr:sp>
      <xdr:nvSpPr>
        <xdr:cNvPr id="104" name="Line 224"/>
        <xdr:cNvSpPr>
          <a:spLocks/>
        </xdr:cNvSpPr>
      </xdr:nvSpPr>
      <xdr:spPr>
        <a:xfrm flipV="1">
          <a:off x="12392025" y="42291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60</xdr:col>
      <xdr:colOff>123825</xdr:colOff>
      <xdr:row>27</xdr:row>
      <xdr:rowOff>0</xdr:rowOff>
    </xdr:from>
    <xdr:to>
      <xdr:col>63</xdr:col>
      <xdr:colOff>123825</xdr:colOff>
      <xdr:row>27</xdr:row>
      <xdr:rowOff>0</xdr:rowOff>
    </xdr:to>
    <xdr:sp>
      <xdr:nvSpPr>
        <xdr:cNvPr id="105" name="Line 225"/>
        <xdr:cNvSpPr>
          <a:spLocks/>
        </xdr:cNvSpPr>
      </xdr:nvSpPr>
      <xdr:spPr>
        <a:xfrm>
          <a:off x="12163425" y="3895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0</xdr:colOff>
      <xdr:row>38</xdr:row>
      <xdr:rowOff>19050</xdr:rowOff>
    </xdr:from>
    <xdr:to>
      <xdr:col>62</xdr:col>
      <xdr:colOff>57150</xdr:colOff>
      <xdr:row>38</xdr:row>
      <xdr:rowOff>76200</xdr:rowOff>
    </xdr:to>
    <xdr:sp>
      <xdr:nvSpPr>
        <xdr:cNvPr id="106" name="Line 226"/>
        <xdr:cNvSpPr>
          <a:spLocks/>
        </xdr:cNvSpPr>
      </xdr:nvSpPr>
      <xdr:spPr>
        <a:xfrm flipH="1">
          <a:off x="12515850" y="5486400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62</xdr:col>
      <xdr:colOff>66675</xdr:colOff>
      <xdr:row>37</xdr:row>
      <xdr:rowOff>9525</xdr:rowOff>
    </xdr:from>
    <xdr:to>
      <xdr:col>62</xdr:col>
      <xdr:colOff>219075</xdr:colOff>
      <xdr:row>38</xdr:row>
      <xdr:rowOff>9525</xdr:rowOff>
    </xdr:to>
    <xdr:sp>
      <xdr:nvSpPr>
        <xdr:cNvPr id="107" name="Line 227"/>
        <xdr:cNvSpPr>
          <a:spLocks/>
        </xdr:cNvSpPr>
      </xdr:nvSpPr>
      <xdr:spPr>
        <a:xfrm flipH="1">
          <a:off x="12582525" y="53340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67</xdr:col>
      <xdr:colOff>0</xdr:colOff>
      <xdr:row>28</xdr:row>
      <xdr:rowOff>0</xdr:rowOff>
    </xdr:from>
    <xdr:to>
      <xdr:col>68</xdr:col>
      <xdr:colOff>161925</xdr:colOff>
      <xdr:row>30</xdr:row>
      <xdr:rowOff>76200</xdr:rowOff>
    </xdr:to>
    <xdr:sp>
      <xdr:nvSpPr>
        <xdr:cNvPr id="108" name="Line 228"/>
        <xdr:cNvSpPr>
          <a:spLocks/>
        </xdr:cNvSpPr>
      </xdr:nvSpPr>
      <xdr:spPr>
        <a:xfrm>
          <a:off x="13706475" y="4038600"/>
          <a:ext cx="400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31</xdr:row>
      <xdr:rowOff>95250</xdr:rowOff>
    </xdr:from>
    <xdr:to>
      <xdr:col>68</xdr:col>
      <xdr:colOff>190500</xdr:colOff>
      <xdr:row>33</xdr:row>
      <xdr:rowOff>0</xdr:rowOff>
    </xdr:to>
    <xdr:sp>
      <xdr:nvSpPr>
        <xdr:cNvPr id="109" name="Line 229"/>
        <xdr:cNvSpPr>
          <a:spLocks/>
        </xdr:cNvSpPr>
      </xdr:nvSpPr>
      <xdr:spPr>
        <a:xfrm flipV="1">
          <a:off x="13944600" y="456247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27</xdr:row>
      <xdr:rowOff>104775</xdr:rowOff>
    </xdr:from>
    <xdr:to>
      <xdr:col>68</xdr:col>
      <xdr:colOff>0</xdr:colOff>
      <xdr:row>30</xdr:row>
      <xdr:rowOff>76200</xdr:rowOff>
    </xdr:to>
    <xdr:sp>
      <xdr:nvSpPr>
        <xdr:cNvPr id="110" name="Line 230"/>
        <xdr:cNvSpPr>
          <a:spLocks/>
        </xdr:cNvSpPr>
      </xdr:nvSpPr>
      <xdr:spPr>
        <a:xfrm flipV="1">
          <a:off x="13944600" y="40005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70</xdr:col>
      <xdr:colOff>0</xdr:colOff>
      <xdr:row>28</xdr:row>
      <xdr:rowOff>0</xdr:rowOff>
    </xdr:to>
    <xdr:sp>
      <xdr:nvSpPr>
        <xdr:cNvPr id="111" name="Line 231"/>
        <xdr:cNvSpPr>
          <a:spLocks/>
        </xdr:cNvSpPr>
      </xdr:nvSpPr>
      <xdr:spPr>
        <a:xfrm>
          <a:off x="13944600" y="403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T70"/>
  <sheetViews>
    <sheetView showGridLines="0" tabSelected="1" zoomScaleSheetLayoutView="100" workbookViewId="0" topLeftCell="A1">
      <selection activeCell="W8" sqref="W8:X8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293" t="s">
        <v>217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218</v>
      </c>
      <c r="AS1" s="283"/>
      <c r="AT1" s="284"/>
      <c r="AU1" s="158" t="s">
        <v>219</v>
      </c>
      <c r="AV1" s="158"/>
      <c r="AW1" s="158"/>
      <c r="AX1" s="158"/>
      <c r="AY1" s="158"/>
      <c r="AZ1" s="158"/>
      <c r="BA1" s="158"/>
      <c r="BB1" s="8"/>
      <c r="BC1" s="8"/>
      <c r="BD1" s="8"/>
      <c r="BE1" s="8"/>
      <c r="BF1" s="8"/>
      <c r="BG1" s="8"/>
      <c r="BH1" s="8"/>
      <c r="BI1" s="8"/>
      <c r="BJ1" s="18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80" t="s">
        <v>709</v>
      </c>
      <c r="AV2" s="281"/>
      <c r="AW2" s="281"/>
      <c r="AX2" s="281"/>
      <c r="AY2" s="281"/>
      <c r="AZ2" s="281"/>
      <c r="BA2" s="281"/>
      <c r="BB2" s="1"/>
      <c r="BC2" s="1"/>
      <c r="BD2" s="1"/>
      <c r="BE2" s="1"/>
      <c r="BF2" s="1"/>
      <c r="BG2" s="1"/>
      <c r="BH2" s="1"/>
      <c r="BI2" s="1"/>
      <c r="BJ2" s="24"/>
    </row>
    <row r="3" spans="1:62" ht="11.25" customHeight="1">
      <c r="A3" s="308" t="s">
        <v>221</v>
      </c>
      <c r="B3" s="309"/>
      <c r="C3" s="310"/>
      <c r="D3" s="287" t="s">
        <v>318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224</v>
      </c>
      <c r="AS3" s="278"/>
      <c r="AT3" s="279"/>
      <c r="AU3" s="215">
        <v>0</v>
      </c>
      <c r="AV3" s="215"/>
      <c r="AW3" s="272">
        <v>1</v>
      </c>
      <c r="AX3" s="272"/>
      <c r="AY3" s="272"/>
      <c r="AZ3" s="273"/>
      <c r="BA3" s="141"/>
      <c r="BB3" s="1"/>
      <c r="BC3" s="1"/>
      <c r="BD3" s="1"/>
      <c r="BE3" s="1"/>
      <c r="BF3" s="1"/>
      <c r="BG3" s="1"/>
      <c r="BH3" s="1"/>
      <c r="BI3" s="1"/>
      <c r="BJ3" s="24"/>
    </row>
    <row r="4" spans="1:62" ht="11.25" customHeight="1">
      <c r="A4" s="311" t="s">
        <v>225</v>
      </c>
      <c r="B4" s="170"/>
      <c r="C4" s="286"/>
      <c r="D4" s="290" t="s">
        <v>302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2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228</v>
      </c>
      <c r="AS4" s="275"/>
      <c r="AT4" s="276"/>
      <c r="AU4" s="7"/>
      <c r="AV4" s="7">
        <v>1</v>
      </c>
      <c r="AW4" s="7"/>
      <c r="AX4" s="7" t="s">
        <v>229</v>
      </c>
      <c r="AY4" s="7"/>
      <c r="AZ4" s="77">
        <v>1</v>
      </c>
      <c r="BA4" s="7"/>
      <c r="BB4" s="1"/>
      <c r="BC4" s="1"/>
      <c r="BD4" s="1"/>
      <c r="BE4" s="1"/>
      <c r="BF4" s="1"/>
      <c r="BG4" s="1"/>
      <c r="BH4" s="1"/>
      <c r="BI4" s="1"/>
      <c r="BJ4" s="24"/>
    </row>
    <row r="5" spans="1:62" ht="11.2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8"/>
      <c r="BB5" s="1"/>
      <c r="BC5" s="1"/>
      <c r="BD5" s="1"/>
      <c r="BE5" s="1"/>
      <c r="BF5" s="1"/>
      <c r="BG5" s="1"/>
      <c r="BH5" s="1"/>
      <c r="BI5" s="1"/>
      <c r="BJ5" s="24"/>
    </row>
    <row r="6" spans="1:62" ht="11.25" customHeight="1">
      <c r="A6" s="6"/>
      <c r="B6" s="1"/>
      <c r="C6" s="1"/>
      <c r="D6" s="1"/>
      <c r="E6" s="1"/>
      <c r="F6" s="1"/>
      <c r="G6" s="1"/>
      <c r="H6" s="1"/>
      <c r="I6" s="7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4"/>
    </row>
    <row r="7" spans="1:72" ht="11.25" customHeight="1">
      <c r="A7" s="348" t="s">
        <v>303</v>
      </c>
      <c r="B7" s="349"/>
      <c r="C7" s="349"/>
      <c r="D7" s="350"/>
      <c r="E7" s="341" t="s">
        <v>230</v>
      </c>
      <c r="F7" s="342"/>
      <c r="G7" s="299"/>
      <c r="H7" s="300"/>
      <c r="I7" s="79" t="s">
        <v>304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1"/>
      <c r="AT7" s="81"/>
      <c r="AU7" s="81"/>
      <c r="AV7" s="81"/>
      <c r="AW7" s="81"/>
      <c r="AX7" s="81"/>
      <c r="AY7" s="81"/>
      <c r="AZ7" s="81"/>
      <c r="BA7" s="80"/>
      <c r="BB7" s="80"/>
      <c r="BC7" s="80"/>
      <c r="BD7" s="80"/>
      <c r="BE7" s="80"/>
      <c r="BF7" s="80"/>
      <c r="BG7" s="80"/>
      <c r="BH7" s="80"/>
      <c r="BI7" s="81"/>
      <c r="BJ7" s="82"/>
      <c r="BK7" s="71"/>
      <c r="BL7" s="80"/>
      <c r="BM7" s="80"/>
      <c r="BN7" s="80"/>
      <c r="BO7" s="80"/>
      <c r="BP7" s="80"/>
      <c r="BQ7" s="80"/>
      <c r="BR7" s="80"/>
      <c r="BS7" s="80"/>
      <c r="BT7" s="83"/>
    </row>
    <row r="8" spans="1:72" ht="11.25" customHeight="1">
      <c r="A8" s="351"/>
      <c r="B8" s="352"/>
      <c r="C8" s="352"/>
      <c r="D8" s="353"/>
      <c r="E8" s="343"/>
      <c r="F8" s="344"/>
      <c r="G8" s="301"/>
      <c r="H8" s="302"/>
      <c r="I8" s="303"/>
      <c r="J8" s="304"/>
      <c r="K8" s="180"/>
      <c r="L8" s="178"/>
      <c r="M8" s="307"/>
      <c r="N8" s="307"/>
      <c r="O8" s="305"/>
      <c r="P8" s="306"/>
      <c r="Q8" s="307"/>
      <c r="R8" s="178"/>
      <c r="S8" s="958" t="s">
        <v>745</v>
      </c>
      <c r="T8" s="955"/>
      <c r="U8" s="956"/>
      <c r="V8" s="957"/>
      <c r="W8" s="307"/>
      <c r="X8" s="307"/>
      <c r="Y8" s="958" t="str">
        <f>S8</f>
        <v>2019. 10. 30 !</v>
      </c>
      <c r="Z8" s="955"/>
      <c r="AA8" s="964"/>
      <c r="AB8" s="965"/>
      <c r="AC8" s="307"/>
      <c r="AD8" s="307"/>
      <c r="AE8" s="307"/>
      <c r="AF8" s="178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76"/>
      <c r="BK8" s="330"/>
      <c r="BL8" s="183"/>
      <c r="BM8" s="183"/>
      <c r="BN8" s="183"/>
      <c r="BO8" s="183"/>
      <c r="BP8" s="183"/>
      <c r="BQ8" s="183"/>
      <c r="BR8" s="183"/>
      <c r="BS8" s="183"/>
      <c r="BT8" s="176"/>
    </row>
    <row r="9" spans="1:72" ht="11.25" customHeight="1">
      <c r="A9" s="354" t="s">
        <v>231</v>
      </c>
      <c r="B9" s="355"/>
      <c r="C9" s="356" t="s">
        <v>232</v>
      </c>
      <c r="D9" s="357"/>
      <c r="E9" s="247" t="s">
        <v>305</v>
      </c>
      <c r="F9" s="248"/>
      <c r="G9" s="249" t="s">
        <v>306</v>
      </c>
      <c r="H9" s="250"/>
      <c r="I9" s="251" t="s">
        <v>233</v>
      </c>
      <c r="J9" s="252"/>
      <c r="K9" s="198" t="s">
        <v>307</v>
      </c>
      <c r="L9" s="181"/>
      <c r="M9" s="198" t="s">
        <v>234</v>
      </c>
      <c r="N9" s="198"/>
      <c r="O9" s="198" t="s">
        <v>138</v>
      </c>
      <c r="P9" s="181"/>
      <c r="Q9" s="245" t="s">
        <v>308</v>
      </c>
      <c r="R9" s="181"/>
      <c r="S9" s="945" t="s">
        <v>744</v>
      </c>
      <c r="T9" s="946"/>
      <c r="U9" s="160" t="s">
        <v>235</v>
      </c>
      <c r="V9" s="161"/>
      <c r="W9" s="198" t="s">
        <v>309</v>
      </c>
      <c r="X9" s="181"/>
      <c r="Y9" s="945" t="s">
        <v>746</v>
      </c>
      <c r="Z9" s="946"/>
      <c r="AA9" s="959" t="s">
        <v>720</v>
      </c>
      <c r="AB9" s="244"/>
      <c r="AC9" s="246" t="s">
        <v>236</v>
      </c>
      <c r="AD9" s="198"/>
      <c r="AE9" s="198" t="s">
        <v>310</v>
      </c>
      <c r="AF9" s="181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77"/>
      <c r="BK9" s="245"/>
      <c r="BL9" s="198"/>
      <c r="BM9" s="198"/>
      <c r="BN9" s="198"/>
      <c r="BO9" s="198"/>
      <c r="BP9" s="198"/>
      <c r="BQ9" s="198"/>
      <c r="BR9" s="198"/>
      <c r="BS9" s="198"/>
      <c r="BT9" s="177"/>
    </row>
    <row r="10" spans="1:72" ht="11.25" customHeight="1">
      <c r="A10" s="345" t="s">
        <v>237</v>
      </c>
      <c r="B10" s="158"/>
      <c r="C10" s="346" t="s">
        <v>311</v>
      </c>
      <c r="D10" s="347"/>
      <c r="E10" s="268">
        <f>0.405*25.4</f>
        <v>10.287</v>
      </c>
      <c r="F10" s="269"/>
      <c r="G10" s="270">
        <v>10.5</v>
      </c>
      <c r="H10" s="271"/>
      <c r="I10" s="243"/>
      <c r="J10" s="265"/>
      <c r="K10" s="265">
        <v>0.049</v>
      </c>
      <c r="L10" s="158"/>
      <c r="M10" s="192"/>
      <c r="N10" s="192"/>
      <c r="O10" s="159">
        <v>0.068</v>
      </c>
      <c r="P10" s="265"/>
      <c r="Q10" s="243">
        <v>0.068</v>
      </c>
      <c r="R10" s="265"/>
      <c r="S10" s="935"/>
      <c r="T10" s="936"/>
      <c r="U10" s="158">
        <v>0.095</v>
      </c>
      <c r="V10" s="159"/>
      <c r="W10" s="192">
        <v>0.095</v>
      </c>
      <c r="X10" s="265"/>
      <c r="Y10" s="935"/>
      <c r="Z10" s="936"/>
      <c r="AA10" s="159"/>
      <c r="AB10" s="182"/>
      <c r="AC10" s="159"/>
      <c r="AD10" s="192"/>
      <c r="AE10" s="192"/>
      <c r="AF10" s="265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82"/>
      <c r="BK10" s="243"/>
      <c r="BL10" s="192"/>
      <c r="BM10" s="192"/>
      <c r="BN10" s="192"/>
      <c r="BO10" s="192"/>
      <c r="BP10" s="192"/>
      <c r="BQ10" s="192"/>
      <c r="BR10" s="192"/>
      <c r="BS10" s="192"/>
      <c r="BT10" s="182"/>
    </row>
    <row r="11" spans="1:72" ht="11.25" customHeight="1">
      <c r="A11" s="207" t="s">
        <v>238</v>
      </c>
      <c r="B11" s="208"/>
      <c r="C11" s="358" t="s">
        <v>239</v>
      </c>
      <c r="D11" s="359"/>
      <c r="E11" s="229">
        <f>0.54*25.4</f>
        <v>13.716</v>
      </c>
      <c r="F11" s="230"/>
      <c r="G11" s="253">
        <v>13.8</v>
      </c>
      <c r="H11" s="254"/>
      <c r="I11" s="219"/>
      <c r="J11" s="216"/>
      <c r="K11" s="216">
        <v>0.065</v>
      </c>
      <c r="L11" s="208"/>
      <c r="M11" s="215"/>
      <c r="N11" s="215"/>
      <c r="O11" s="157">
        <v>0.088</v>
      </c>
      <c r="P11" s="216"/>
      <c r="Q11" s="219">
        <v>0.088</v>
      </c>
      <c r="R11" s="216"/>
      <c r="S11" s="937"/>
      <c r="T11" s="938"/>
      <c r="U11" s="208">
        <v>0.119</v>
      </c>
      <c r="V11" s="157"/>
      <c r="W11" s="215">
        <v>0.119</v>
      </c>
      <c r="X11" s="216"/>
      <c r="Y11" s="937"/>
      <c r="Z11" s="938"/>
      <c r="AA11" s="157"/>
      <c r="AB11" s="217"/>
      <c r="AC11" s="157"/>
      <c r="AD11" s="215"/>
      <c r="AE11" s="215"/>
      <c r="AF11" s="216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7"/>
      <c r="BK11" s="219"/>
      <c r="BL11" s="215"/>
      <c r="BM11" s="215"/>
      <c r="BN11" s="215"/>
      <c r="BO11" s="215"/>
      <c r="BP11" s="215"/>
      <c r="BQ11" s="215"/>
      <c r="BR11" s="215"/>
      <c r="BS11" s="215"/>
      <c r="BT11" s="217"/>
    </row>
    <row r="12" spans="1:72" ht="11.25" customHeight="1">
      <c r="A12" s="207" t="s">
        <v>240</v>
      </c>
      <c r="B12" s="208"/>
      <c r="C12" s="358" t="s">
        <v>241</v>
      </c>
      <c r="D12" s="359"/>
      <c r="E12" s="229">
        <f>0.675*25.4</f>
        <v>17.145</v>
      </c>
      <c r="F12" s="230"/>
      <c r="G12" s="253">
        <v>17.3</v>
      </c>
      <c r="H12" s="254"/>
      <c r="I12" s="219"/>
      <c r="J12" s="216"/>
      <c r="K12" s="216">
        <v>0.065</v>
      </c>
      <c r="L12" s="208"/>
      <c r="M12" s="215"/>
      <c r="N12" s="215"/>
      <c r="O12" s="157">
        <v>0.091</v>
      </c>
      <c r="P12" s="216"/>
      <c r="Q12" s="219">
        <v>0.091</v>
      </c>
      <c r="R12" s="216"/>
      <c r="S12" s="937"/>
      <c r="T12" s="938"/>
      <c r="U12" s="208">
        <v>0.126</v>
      </c>
      <c r="V12" s="157"/>
      <c r="W12" s="215">
        <v>0.126</v>
      </c>
      <c r="X12" s="216"/>
      <c r="Y12" s="937"/>
      <c r="Z12" s="938"/>
      <c r="AA12" s="157"/>
      <c r="AB12" s="217"/>
      <c r="AC12" s="157"/>
      <c r="AD12" s="215"/>
      <c r="AE12" s="215"/>
      <c r="AF12" s="216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7"/>
      <c r="BK12" s="219"/>
      <c r="BL12" s="215"/>
      <c r="BM12" s="215"/>
      <c r="BN12" s="215"/>
      <c r="BO12" s="215"/>
      <c r="BP12" s="215"/>
      <c r="BQ12" s="215"/>
      <c r="BR12" s="215"/>
      <c r="BS12" s="215"/>
      <c r="BT12" s="217"/>
    </row>
    <row r="13" spans="1:72" ht="11.25" customHeight="1">
      <c r="A13" s="207" t="s">
        <v>242</v>
      </c>
      <c r="B13" s="208"/>
      <c r="C13" s="358" t="s">
        <v>243</v>
      </c>
      <c r="D13" s="359"/>
      <c r="E13" s="229">
        <f>0.84*25.4</f>
        <v>21.336</v>
      </c>
      <c r="F13" s="230"/>
      <c r="G13" s="253">
        <v>21.7</v>
      </c>
      <c r="H13" s="254"/>
      <c r="I13" s="219">
        <v>0.065</v>
      </c>
      <c r="J13" s="216"/>
      <c r="K13" s="216">
        <v>0.083</v>
      </c>
      <c r="L13" s="208"/>
      <c r="M13" s="215"/>
      <c r="N13" s="215"/>
      <c r="O13" s="157">
        <v>0.109</v>
      </c>
      <c r="P13" s="216"/>
      <c r="Q13" s="219">
        <v>0.109</v>
      </c>
      <c r="R13" s="216"/>
      <c r="S13" s="937"/>
      <c r="T13" s="938"/>
      <c r="U13" s="208">
        <v>0.147</v>
      </c>
      <c r="V13" s="157"/>
      <c r="W13" s="215">
        <v>0.147</v>
      </c>
      <c r="X13" s="216"/>
      <c r="Y13" s="937"/>
      <c r="Z13" s="938"/>
      <c r="AA13" s="157"/>
      <c r="AB13" s="217"/>
      <c r="AC13" s="157">
        <v>0.188</v>
      </c>
      <c r="AD13" s="215"/>
      <c r="AE13" s="215">
        <v>0.294</v>
      </c>
      <c r="AF13" s="216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199"/>
      <c r="AV13" s="199"/>
      <c r="AW13" s="199"/>
      <c r="AX13" s="199"/>
      <c r="AY13" s="199"/>
      <c r="AZ13" s="199"/>
      <c r="BA13" s="215"/>
      <c r="BB13" s="215"/>
      <c r="BC13" s="215"/>
      <c r="BD13" s="215"/>
      <c r="BE13" s="215"/>
      <c r="BF13" s="215"/>
      <c r="BG13" s="215"/>
      <c r="BH13" s="215"/>
      <c r="BI13" s="215"/>
      <c r="BJ13" s="216"/>
      <c r="BK13" s="219"/>
      <c r="BL13" s="215"/>
      <c r="BM13" s="157"/>
      <c r="BN13" s="215"/>
      <c r="BO13" s="215"/>
      <c r="BP13" s="215"/>
      <c r="BQ13" s="215"/>
      <c r="BR13" s="215"/>
      <c r="BS13" s="215"/>
      <c r="BT13" s="217"/>
    </row>
    <row r="14" spans="1:72" ht="11.25" customHeight="1">
      <c r="A14" s="207" t="s">
        <v>244</v>
      </c>
      <c r="B14" s="208"/>
      <c r="C14" s="358" t="s">
        <v>245</v>
      </c>
      <c r="D14" s="359"/>
      <c r="E14" s="229">
        <f>1.05*25.4</f>
        <v>26.669999999999998</v>
      </c>
      <c r="F14" s="230"/>
      <c r="G14" s="253">
        <v>27.2</v>
      </c>
      <c r="H14" s="254"/>
      <c r="I14" s="219">
        <v>0.065</v>
      </c>
      <c r="J14" s="216"/>
      <c r="K14" s="216">
        <v>0.083</v>
      </c>
      <c r="L14" s="208"/>
      <c r="M14" s="215"/>
      <c r="N14" s="215"/>
      <c r="O14" s="157">
        <v>0.113</v>
      </c>
      <c r="P14" s="216"/>
      <c r="Q14" s="219">
        <v>0.113</v>
      </c>
      <c r="R14" s="216"/>
      <c r="S14" s="937"/>
      <c r="T14" s="938"/>
      <c r="U14" s="208">
        <v>0.154</v>
      </c>
      <c r="V14" s="157"/>
      <c r="W14" s="215">
        <v>0.154</v>
      </c>
      <c r="X14" s="216"/>
      <c r="Y14" s="937"/>
      <c r="Z14" s="938"/>
      <c r="AA14" s="157"/>
      <c r="AB14" s="217"/>
      <c r="AC14" s="157">
        <v>0.219</v>
      </c>
      <c r="AD14" s="215"/>
      <c r="AE14" s="215">
        <v>0.308</v>
      </c>
      <c r="AF14" s="216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199"/>
      <c r="AV14" s="199"/>
      <c r="AW14" s="199"/>
      <c r="AX14" s="199"/>
      <c r="AY14" s="199"/>
      <c r="AZ14" s="199"/>
      <c r="BA14" s="215"/>
      <c r="BB14" s="215"/>
      <c r="BC14" s="215"/>
      <c r="BD14" s="215"/>
      <c r="BE14" s="215"/>
      <c r="BF14" s="215"/>
      <c r="BG14" s="215"/>
      <c r="BH14" s="215"/>
      <c r="BI14" s="215"/>
      <c r="BJ14" s="217"/>
      <c r="BK14" s="219"/>
      <c r="BL14" s="215"/>
      <c r="BM14" s="215"/>
      <c r="BN14" s="215"/>
      <c r="BO14" s="215"/>
      <c r="BP14" s="215"/>
      <c r="BQ14" s="215"/>
      <c r="BR14" s="215"/>
      <c r="BS14" s="215"/>
      <c r="BT14" s="217"/>
    </row>
    <row r="15" spans="1:72" ht="11.25" customHeight="1">
      <c r="A15" s="207" t="s">
        <v>246</v>
      </c>
      <c r="B15" s="208"/>
      <c r="C15" s="358" t="s">
        <v>247</v>
      </c>
      <c r="D15" s="359"/>
      <c r="E15" s="229">
        <f>1.315*25.4</f>
        <v>33.400999999999996</v>
      </c>
      <c r="F15" s="230"/>
      <c r="G15" s="253">
        <v>34</v>
      </c>
      <c r="H15" s="254"/>
      <c r="I15" s="219">
        <v>0.065</v>
      </c>
      <c r="J15" s="216"/>
      <c r="K15" s="216">
        <v>0.109</v>
      </c>
      <c r="L15" s="208"/>
      <c r="M15" s="215"/>
      <c r="N15" s="215"/>
      <c r="O15" s="157">
        <v>0.133</v>
      </c>
      <c r="P15" s="216"/>
      <c r="Q15" s="219">
        <v>0.133</v>
      </c>
      <c r="R15" s="216"/>
      <c r="S15" s="937"/>
      <c r="T15" s="938"/>
      <c r="U15" s="208">
        <v>0.179</v>
      </c>
      <c r="V15" s="157"/>
      <c r="W15" s="215">
        <v>0.179</v>
      </c>
      <c r="X15" s="216"/>
      <c r="Y15" s="937"/>
      <c r="Z15" s="938"/>
      <c r="AA15" s="157"/>
      <c r="AB15" s="217"/>
      <c r="AC15" s="157">
        <v>0.25</v>
      </c>
      <c r="AD15" s="215"/>
      <c r="AE15" s="215">
        <v>0.358</v>
      </c>
      <c r="AF15" s="216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199"/>
      <c r="AV15" s="199"/>
      <c r="AW15" s="199"/>
      <c r="AX15" s="199"/>
      <c r="AY15" s="199"/>
      <c r="AZ15" s="199"/>
      <c r="BA15" s="215"/>
      <c r="BB15" s="215"/>
      <c r="BC15" s="215"/>
      <c r="BD15" s="215"/>
      <c r="BE15" s="215"/>
      <c r="BF15" s="215"/>
      <c r="BG15" s="215"/>
      <c r="BH15" s="215"/>
      <c r="BI15" s="215"/>
      <c r="BJ15" s="217"/>
      <c r="BK15" s="219"/>
      <c r="BL15" s="215"/>
      <c r="BM15" s="215"/>
      <c r="BN15" s="215"/>
      <c r="BO15" s="215"/>
      <c r="BP15" s="215"/>
      <c r="BQ15" s="215"/>
      <c r="BR15" s="215"/>
      <c r="BS15" s="215"/>
      <c r="BT15" s="217"/>
    </row>
    <row r="16" spans="1:72" ht="11.25" customHeight="1">
      <c r="A16" s="207" t="s">
        <v>248</v>
      </c>
      <c r="B16" s="208"/>
      <c r="C16" s="358" t="s">
        <v>249</v>
      </c>
      <c r="D16" s="359"/>
      <c r="E16" s="229">
        <f>1.66*25.4</f>
        <v>42.163999999999994</v>
      </c>
      <c r="F16" s="230"/>
      <c r="G16" s="253">
        <v>42.7</v>
      </c>
      <c r="H16" s="254"/>
      <c r="I16" s="219">
        <v>0.065</v>
      </c>
      <c r="J16" s="216"/>
      <c r="K16" s="216">
        <v>0.109</v>
      </c>
      <c r="L16" s="208"/>
      <c r="M16" s="215"/>
      <c r="N16" s="215"/>
      <c r="O16" s="157">
        <v>0.14</v>
      </c>
      <c r="P16" s="216"/>
      <c r="Q16" s="219">
        <v>0.14</v>
      </c>
      <c r="R16" s="216"/>
      <c r="S16" s="937"/>
      <c r="T16" s="938"/>
      <c r="U16" s="208">
        <v>0.191</v>
      </c>
      <c r="V16" s="157"/>
      <c r="W16" s="215">
        <v>0.191</v>
      </c>
      <c r="X16" s="216"/>
      <c r="Y16" s="937"/>
      <c r="Z16" s="938"/>
      <c r="AA16" s="157"/>
      <c r="AB16" s="217"/>
      <c r="AC16" s="157">
        <v>0.25</v>
      </c>
      <c r="AD16" s="215"/>
      <c r="AE16" s="215">
        <v>0.382</v>
      </c>
      <c r="AF16" s="216"/>
      <c r="AG16" s="178" t="s">
        <v>312</v>
      </c>
      <c r="AH16" s="179"/>
      <c r="AI16" s="179"/>
      <c r="AJ16" s="180"/>
      <c r="AK16" s="178" t="s">
        <v>250</v>
      </c>
      <c r="AL16" s="179"/>
      <c r="AM16" s="179"/>
      <c r="AN16" s="180"/>
      <c r="AO16" s="178" t="s">
        <v>251</v>
      </c>
      <c r="AP16" s="179"/>
      <c r="AQ16" s="179"/>
      <c r="AR16" s="180"/>
      <c r="AS16" s="215"/>
      <c r="AT16" s="215"/>
      <c r="AU16" s="199"/>
      <c r="AV16" s="199"/>
      <c r="AW16" s="199"/>
      <c r="AX16" s="199"/>
      <c r="AY16" s="199"/>
      <c r="AZ16" s="199"/>
      <c r="BA16" s="215"/>
      <c r="BB16" s="215"/>
      <c r="BC16" s="215"/>
      <c r="BD16" s="215"/>
      <c r="BE16" s="215"/>
      <c r="BF16" s="215"/>
      <c r="BG16" s="215"/>
      <c r="BH16" s="215"/>
      <c r="BI16" s="215"/>
      <c r="BJ16" s="217"/>
      <c r="BK16" s="219"/>
      <c r="BL16" s="215"/>
      <c r="BM16" s="215"/>
      <c r="BN16" s="215"/>
      <c r="BO16" s="215"/>
      <c r="BP16" s="215"/>
      <c r="BQ16" s="215"/>
      <c r="BR16" s="215"/>
      <c r="BS16" s="215"/>
      <c r="BT16" s="217"/>
    </row>
    <row r="17" spans="1:72" ht="11.25" customHeight="1">
      <c r="A17" s="360" t="s">
        <v>252</v>
      </c>
      <c r="B17" s="259"/>
      <c r="C17" s="361" t="s">
        <v>253</v>
      </c>
      <c r="D17" s="362"/>
      <c r="E17" s="266">
        <f>1.9*25.4</f>
        <v>48.26</v>
      </c>
      <c r="F17" s="267"/>
      <c r="G17" s="260">
        <v>48.6</v>
      </c>
      <c r="H17" s="261"/>
      <c r="I17" s="201">
        <v>0.065</v>
      </c>
      <c r="J17" s="190"/>
      <c r="K17" s="190">
        <v>0.109</v>
      </c>
      <c r="L17" s="259"/>
      <c r="M17" s="196"/>
      <c r="N17" s="196"/>
      <c r="O17" s="191">
        <v>0.145</v>
      </c>
      <c r="P17" s="190"/>
      <c r="Q17" s="201">
        <v>0.145</v>
      </c>
      <c r="R17" s="190"/>
      <c r="S17" s="939"/>
      <c r="T17" s="940"/>
      <c r="U17" s="259">
        <v>0.2</v>
      </c>
      <c r="V17" s="191"/>
      <c r="W17" s="196">
        <v>0.2</v>
      </c>
      <c r="X17" s="190"/>
      <c r="Y17" s="939"/>
      <c r="Z17" s="940"/>
      <c r="AA17" s="191"/>
      <c r="AB17" s="202"/>
      <c r="AC17" s="191">
        <v>0.281</v>
      </c>
      <c r="AD17" s="196"/>
      <c r="AE17" s="196">
        <v>0.4</v>
      </c>
      <c r="AF17" s="190"/>
      <c r="AG17" s="186" t="s">
        <v>313</v>
      </c>
      <c r="AH17" s="184"/>
      <c r="AI17" s="184"/>
      <c r="AJ17" s="185"/>
      <c r="AK17" s="186" t="s">
        <v>254</v>
      </c>
      <c r="AL17" s="184"/>
      <c r="AM17" s="184"/>
      <c r="AN17" s="185"/>
      <c r="AO17" s="186" t="s">
        <v>254</v>
      </c>
      <c r="AP17" s="184"/>
      <c r="AQ17" s="184"/>
      <c r="AR17" s="185"/>
      <c r="AS17" s="215"/>
      <c r="AT17" s="215"/>
      <c r="AU17" s="199"/>
      <c r="AV17" s="199"/>
      <c r="AW17" s="199"/>
      <c r="AX17" s="199"/>
      <c r="AY17" s="199"/>
      <c r="AZ17" s="199"/>
      <c r="BA17" s="215"/>
      <c r="BB17" s="215"/>
      <c r="BC17" s="215"/>
      <c r="BD17" s="215"/>
      <c r="BE17" s="215"/>
      <c r="BF17" s="215"/>
      <c r="BG17" s="215"/>
      <c r="BH17" s="215"/>
      <c r="BI17" s="215"/>
      <c r="BJ17" s="217"/>
      <c r="BK17" s="219"/>
      <c r="BL17" s="215"/>
      <c r="BM17" s="215"/>
      <c r="BN17" s="215"/>
      <c r="BO17" s="215"/>
      <c r="BP17" s="215"/>
      <c r="BQ17" s="215"/>
      <c r="BR17" s="215"/>
      <c r="BS17" s="215"/>
      <c r="BT17" s="217"/>
    </row>
    <row r="18" spans="1:72" ht="11.25" customHeight="1">
      <c r="A18" s="363" t="s">
        <v>255</v>
      </c>
      <c r="B18" s="158"/>
      <c r="C18" s="346" t="s">
        <v>256</v>
      </c>
      <c r="D18" s="347"/>
      <c r="E18" s="268">
        <f>2.375*25.4</f>
        <v>60.324999999999996</v>
      </c>
      <c r="F18" s="269"/>
      <c r="G18" s="270">
        <v>60.5</v>
      </c>
      <c r="H18" s="271"/>
      <c r="I18" s="243">
        <v>0.065</v>
      </c>
      <c r="J18" s="265"/>
      <c r="K18" s="265">
        <v>0.109</v>
      </c>
      <c r="L18" s="158"/>
      <c r="M18" s="192"/>
      <c r="N18" s="192"/>
      <c r="O18" s="159">
        <v>0.154</v>
      </c>
      <c r="P18" s="265"/>
      <c r="Q18" s="243">
        <v>0.154</v>
      </c>
      <c r="R18" s="265"/>
      <c r="S18" s="935"/>
      <c r="T18" s="936"/>
      <c r="U18" s="158">
        <v>0.218</v>
      </c>
      <c r="V18" s="159"/>
      <c r="W18" s="192">
        <v>0.218</v>
      </c>
      <c r="X18" s="265"/>
      <c r="Y18" s="935"/>
      <c r="Z18" s="936"/>
      <c r="AA18" s="159"/>
      <c r="AB18" s="182"/>
      <c r="AC18" s="159">
        <v>0.344</v>
      </c>
      <c r="AD18" s="192"/>
      <c r="AE18" s="192">
        <v>0.436</v>
      </c>
      <c r="AF18" s="265"/>
      <c r="AG18" s="334">
        <v>150</v>
      </c>
      <c r="AH18" s="335"/>
      <c r="AI18" s="335"/>
      <c r="AJ18" s="336"/>
      <c r="AK18" s="262">
        <f>AG18/E18</f>
        <v>2.4865312888520514</v>
      </c>
      <c r="AL18" s="263"/>
      <c r="AM18" s="263"/>
      <c r="AN18" s="264"/>
      <c r="AO18" s="262">
        <f>AG18/G18</f>
        <v>2.479338842975207</v>
      </c>
      <c r="AP18" s="263"/>
      <c r="AQ18" s="263"/>
      <c r="AR18" s="264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7"/>
      <c r="BK18" s="219"/>
      <c r="BL18" s="215"/>
      <c r="BM18" s="215"/>
      <c r="BN18" s="215"/>
      <c r="BO18" s="215"/>
      <c r="BP18" s="215"/>
      <c r="BQ18" s="215"/>
      <c r="BR18" s="215"/>
      <c r="BS18" s="215"/>
      <c r="BT18" s="217"/>
    </row>
    <row r="19" spans="1:72" ht="11.25" customHeight="1">
      <c r="A19" s="207" t="s">
        <v>257</v>
      </c>
      <c r="B19" s="208"/>
      <c r="C19" s="358" t="s">
        <v>258</v>
      </c>
      <c r="D19" s="359"/>
      <c r="E19" s="229">
        <f>2.875*25.4</f>
        <v>73.02499999999999</v>
      </c>
      <c r="F19" s="230"/>
      <c r="G19" s="253">
        <v>76.3</v>
      </c>
      <c r="H19" s="254"/>
      <c r="I19" s="219">
        <v>0.083</v>
      </c>
      <c r="J19" s="216"/>
      <c r="K19" s="216">
        <v>0.12</v>
      </c>
      <c r="L19" s="208"/>
      <c r="M19" s="215"/>
      <c r="N19" s="215"/>
      <c r="O19" s="157">
        <v>0.203</v>
      </c>
      <c r="P19" s="216"/>
      <c r="Q19" s="219">
        <v>0.203</v>
      </c>
      <c r="R19" s="216"/>
      <c r="S19" s="937"/>
      <c r="T19" s="938"/>
      <c r="U19" s="208">
        <v>0.276</v>
      </c>
      <c r="V19" s="157"/>
      <c r="W19" s="215">
        <v>0.276</v>
      </c>
      <c r="X19" s="216"/>
      <c r="Y19" s="937"/>
      <c r="Z19" s="938"/>
      <c r="AA19" s="157"/>
      <c r="AB19" s="217"/>
      <c r="AC19" s="157">
        <v>0.375</v>
      </c>
      <c r="AD19" s="215"/>
      <c r="AE19" s="215">
        <v>0.552</v>
      </c>
      <c r="AF19" s="216"/>
      <c r="AG19" s="231">
        <v>160</v>
      </c>
      <c r="AH19" s="209"/>
      <c r="AI19" s="209"/>
      <c r="AJ19" s="200"/>
      <c r="AK19" s="187">
        <f>AG19/E19</f>
        <v>2.19103046901746</v>
      </c>
      <c r="AL19" s="188"/>
      <c r="AM19" s="188"/>
      <c r="AN19" s="189"/>
      <c r="AO19" s="187">
        <f>AG19/G19</f>
        <v>2.0969855832241153</v>
      </c>
      <c r="AP19" s="188"/>
      <c r="AQ19" s="188"/>
      <c r="AR19" s="189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7"/>
      <c r="BK19" s="219"/>
      <c r="BL19" s="215"/>
      <c r="BM19" s="215"/>
      <c r="BN19" s="215"/>
      <c r="BO19" s="215"/>
      <c r="BP19" s="215"/>
      <c r="BQ19" s="215"/>
      <c r="BR19" s="215"/>
      <c r="BS19" s="215"/>
      <c r="BT19" s="217"/>
    </row>
    <row r="20" spans="1:72" ht="11.25" customHeight="1">
      <c r="A20" s="207" t="s">
        <v>259</v>
      </c>
      <c r="B20" s="208"/>
      <c r="C20" s="358" t="s">
        <v>260</v>
      </c>
      <c r="D20" s="359"/>
      <c r="E20" s="229">
        <f>3.5*25.4</f>
        <v>88.89999999999999</v>
      </c>
      <c r="F20" s="230"/>
      <c r="G20" s="253">
        <v>89.1</v>
      </c>
      <c r="H20" s="254"/>
      <c r="I20" s="219">
        <v>0.083</v>
      </c>
      <c r="J20" s="216"/>
      <c r="K20" s="216">
        <v>0.12</v>
      </c>
      <c r="L20" s="208"/>
      <c r="M20" s="215"/>
      <c r="N20" s="215"/>
      <c r="O20" s="157">
        <v>0.216</v>
      </c>
      <c r="P20" s="216"/>
      <c r="Q20" s="219">
        <v>0.216</v>
      </c>
      <c r="R20" s="216"/>
      <c r="S20" s="937"/>
      <c r="T20" s="938"/>
      <c r="U20" s="208">
        <v>0.3</v>
      </c>
      <c r="V20" s="157"/>
      <c r="W20" s="215">
        <v>0.3</v>
      </c>
      <c r="X20" s="216"/>
      <c r="Y20" s="937"/>
      <c r="Z20" s="938"/>
      <c r="AA20" s="157"/>
      <c r="AB20" s="217"/>
      <c r="AC20" s="157">
        <v>0.438</v>
      </c>
      <c r="AD20" s="215"/>
      <c r="AE20" s="215">
        <v>0.6</v>
      </c>
      <c r="AF20" s="216"/>
      <c r="AG20" s="231">
        <v>180</v>
      </c>
      <c r="AH20" s="209"/>
      <c r="AI20" s="209"/>
      <c r="AJ20" s="200"/>
      <c r="AK20" s="187">
        <f>AG20/E20</f>
        <v>2.0247469066366706</v>
      </c>
      <c r="AL20" s="188"/>
      <c r="AM20" s="188"/>
      <c r="AN20" s="189"/>
      <c r="AO20" s="187">
        <f>AG20/G20</f>
        <v>2.0202020202020203</v>
      </c>
      <c r="AP20" s="188"/>
      <c r="AQ20" s="188"/>
      <c r="AR20" s="189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7"/>
      <c r="BK20" s="219"/>
      <c r="BL20" s="215"/>
      <c r="BM20" s="215"/>
      <c r="BN20" s="215"/>
      <c r="BO20" s="215"/>
      <c r="BP20" s="215"/>
      <c r="BQ20" s="215"/>
      <c r="BR20" s="215"/>
      <c r="BS20" s="215"/>
      <c r="BT20" s="217"/>
    </row>
    <row r="21" spans="1:72" ht="11.25" customHeight="1">
      <c r="A21" s="207" t="s">
        <v>261</v>
      </c>
      <c r="B21" s="208"/>
      <c r="C21" s="358" t="s">
        <v>262</v>
      </c>
      <c r="D21" s="359"/>
      <c r="E21" s="229">
        <f>4.5*25.4</f>
        <v>114.3</v>
      </c>
      <c r="F21" s="230"/>
      <c r="G21" s="253">
        <v>114.3</v>
      </c>
      <c r="H21" s="254"/>
      <c r="I21" s="219">
        <v>0.083</v>
      </c>
      <c r="J21" s="216"/>
      <c r="K21" s="215">
        <v>0.12</v>
      </c>
      <c r="L21" s="216"/>
      <c r="M21" s="215"/>
      <c r="N21" s="215"/>
      <c r="O21" s="157">
        <v>0.237</v>
      </c>
      <c r="P21" s="216"/>
      <c r="Q21" s="219">
        <v>0.237</v>
      </c>
      <c r="R21" s="216"/>
      <c r="S21" s="937"/>
      <c r="T21" s="938"/>
      <c r="U21" s="157">
        <v>0.337</v>
      </c>
      <c r="V21" s="215"/>
      <c r="W21" s="215">
        <v>0.337</v>
      </c>
      <c r="X21" s="216"/>
      <c r="Y21" s="937"/>
      <c r="Z21" s="938"/>
      <c r="AA21" s="960">
        <v>0.438</v>
      </c>
      <c r="AB21" s="197"/>
      <c r="AC21" s="157">
        <v>0.531</v>
      </c>
      <c r="AD21" s="215"/>
      <c r="AE21" s="215">
        <v>0.674</v>
      </c>
      <c r="AF21" s="216"/>
      <c r="AG21" s="231">
        <v>210</v>
      </c>
      <c r="AH21" s="209"/>
      <c r="AI21" s="209"/>
      <c r="AJ21" s="200"/>
      <c r="AK21" s="187">
        <f>AG21/E21</f>
        <v>1.8372703412073492</v>
      </c>
      <c r="AL21" s="188"/>
      <c r="AM21" s="188"/>
      <c r="AN21" s="189"/>
      <c r="AO21" s="187">
        <f>AG21/G21</f>
        <v>1.8372703412073492</v>
      </c>
      <c r="AP21" s="188"/>
      <c r="AQ21" s="188"/>
      <c r="AR21" s="189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6"/>
      <c r="BI21" s="216"/>
      <c r="BJ21" s="218"/>
      <c r="BK21" s="219"/>
      <c r="BL21" s="215"/>
      <c r="BM21" s="215"/>
      <c r="BN21" s="215"/>
      <c r="BO21" s="215"/>
      <c r="BP21" s="215"/>
      <c r="BQ21" s="215"/>
      <c r="BR21" s="215"/>
      <c r="BS21" s="215"/>
      <c r="BT21" s="217"/>
    </row>
    <row r="22" spans="1:72" ht="11.25" customHeight="1">
      <c r="A22" s="207" t="s">
        <v>263</v>
      </c>
      <c r="B22" s="208"/>
      <c r="C22" s="358" t="s">
        <v>264</v>
      </c>
      <c r="D22" s="359"/>
      <c r="E22" s="229">
        <f>5.563*25.4</f>
        <v>141.3002</v>
      </c>
      <c r="F22" s="230"/>
      <c r="G22" s="253">
        <v>139.8</v>
      </c>
      <c r="H22" s="254"/>
      <c r="I22" s="219">
        <v>0.109</v>
      </c>
      <c r="J22" s="216"/>
      <c r="K22" s="215">
        <v>0.134</v>
      </c>
      <c r="L22" s="216"/>
      <c r="M22" s="215"/>
      <c r="N22" s="215"/>
      <c r="O22" s="157">
        <v>0.258</v>
      </c>
      <c r="P22" s="216"/>
      <c r="Q22" s="219">
        <v>0.258</v>
      </c>
      <c r="R22" s="216"/>
      <c r="S22" s="937"/>
      <c r="T22" s="938"/>
      <c r="U22" s="157">
        <v>0.375</v>
      </c>
      <c r="V22" s="215"/>
      <c r="W22" s="215">
        <v>0.375</v>
      </c>
      <c r="X22" s="216"/>
      <c r="Y22" s="937"/>
      <c r="Z22" s="938"/>
      <c r="AA22" s="960">
        <v>0.5</v>
      </c>
      <c r="AB22" s="197"/>
      <c r="AC22" s="157">
        <v>0.625</v>
      </c>
      <c r="AD22" s="215"/>
      <c r="AE22" s="215">
        <v>0.75</v>
      </c>
      <c r="AF22" s="216"/>
      <c r="AG22" s="231">
        <v>260</v>
      </c>
      <c r="AH22" s="209"/>
      <c r="AI22" s="209"/>
      <c r="AJ22" s="200"/>
      <c r="AK22" s="187">
        <f>AG22/E22</f>
        <v>1.8400540126624025</v>
      </c>
      <c r="AL22" s="188"/>
      <c r="AM22" s="188"/>
      <c r="AN22" s="189"/>
      <c r="AO22" s="187">
        <f>AG22/G22</f>
        <v>1.8597997138769669</v>
      </c>
      <c r="AP22" s="188"/>
      <c r="AQ22" s="188"/>
      <c r="AR22" s="189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6"/>
      <c r="BI22" s="216"/>
      <c r="BJ22" s="218"/>
      <c r="BK22" s="219"/>
      <c r="BL22" s="215"/>
      <c r="BM22" s="215"/>
      <c r="BN22" s="215"/>
      <c r="BO22" s="215"/>
      <c r="BP22" s="215"/>
      <c r="BQ22" s="215"/>
      <c r="BR22" s="215"/>
      <c r="BS22" s="215"/>
      <c r="BT22" s="217"/>
    </row>
    <row r="23" spans="1:72" ht="11.25" customHeight="1">
      <c r="A23" s="207" t="s">
        <v>265</v>
      </c>
      <c r="B23" s="208"/>
      <c r="C23" s="358" t="s">
        <v>266</v>
      </c>
      <c r="D23" s="359"/>
      <c r="E23" s="229">
        <f>6.625*25.4</f>
        <v>168.27499999999998</v>
      </c>
      <c r="F23" s="230"/>
      <c r="G23" s="253">
        <v>165.2</v>
      </c>
      <c r="H23" s="254"/>
      <c r="I23" s="219">
        <v>0.109</v>
      </c>
      <c r="J23" s="216"/>
      <c r="K23" s="215">
        <v>0.134</v>
      </c>
      <c r="L23" s="216"/>
      <c r="M23" s="215"/>
      <c r="N23" s="215"/>
      <c r="O23" s="157">
        <v>0.28</v>
      </c>
      <c r="P23" s="216"/>
      <c r="Q23" s="219">
        <v>0.28</v>
      </c>
      <c r="R23" s="216"/>
      <c r="S23" s="937"/>
      <c r="T23" s="938"/>
      <c r="U23" s="157">
        <v>0.432</v>
      </c>
      <c r="V23" s="215"/>
      <c r="W23" s="215">
        <v>0.432</v>
      </c>
      <c r="X23" s="216"/>
      <c r="Y23" s="937"/>
      <c r="Z23" s="938"/>
      <c r="AA23" s="960">
        <v>0.562</v>
      </c>
      <c r="AB23" s="197"/>
      <c r="AC23" s="157">
        <v>0.719</v>
      </c>
      <c r="AD23" s="215"/>
      <c r="AE23" s="215">
        <v>0.864</v>
      </c>
      <c r="AF23" s="216"/>
      <c r="AG23" s="231">
        <v>300</v>
      </c>
      <c r="AH23" s="209"/>
      <c r="AI23" s="209"/>
      <c r="AJ23" s="200"/>
      <c r="AK23" s="187">
        <f>AG23/E23</f>
        <v>1.7827960184222258</v>
      </c>
      <c r="AL23" s="188"/>
      <c r="AM23" s="188"/>
      <c r="AN23" s="189"/>
      <c r="AO23" s="187">
        <f>AG23/G23</f>
        <v>1.8159806295399517</v>
      </c>
      <c r="AP23" s="188"/>
      <c r="AQ23" s="188"/>
      <c r="AR23" s="189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6"/>
      <c r="BI23" s="216"/>
      <c r="BJ23" s="218"/>
      <c r="BK23" s="219"/>
      <c r="BL23" s="215"/>
      <c r="BM23" s="215"/>
      <c r="BN23" s="215"/>
      <c r="BO23" s="215"/>
      <c r="BP23" s="215"/>
      <c r="BQ23" s="215"/>
      <c r="BR23" s="215"/>
      <c r="BS23" s="215"/>
      <c r="BT23" s="217"/>
    </row>
    <row r="24" spans="1:72" ht="11.25" customHeight="1">
      <c r="A24" s="207" t="s">
        <v>267</v>
      </c>
      <c r="B24" s="208"/>
      <c r="C24" s="358" t="s">
        <v>268</v>
      </c>
      <c r="D24" s="359"/>
      <c r="E24" s="229">
        <f>8.625*25.4</f>
        <v>219.075</v>
      </c>
      <c r="F24" s="230"/>
      <c r="G24" s="253">
        <v>216.3</v>
      </c>
      <c r="H24" s="254"/>
      <c r="I24" s="219">
        <v>0.109</v>
      </c>
      <c r="J24" s="216"/>
      <c r="K24" s="216">
        <v>0.148</v>
      </c>
      <c r="L24" s="208"/>
      <c r="M24" s="215">
        <v>0.25</v>
      </c>
      <c r="N24" s="215"/>
      <c r="O24" s="157">
        <v>0.322</v>
      </c>
      <c r="P24" s="216"/>
      <c r="Q24" s="219">
        <v>0.322</v>
      </c>
      <c r="R24" s="216"/>
      <c r="S24" s="947">
        <v>0.406</v>
      </c>
      <c r="T24" s="948"/>
      <c r="U24" s="208">
        <f aca="true" t="shared" si="0" ref="U24:U32">W24</f>
        <v>0.5</v>
      </c>
      <c r="V24" s="157"/>
      <c r="W24" s="215">
        <v>0.5</v>
      </c>
      <c r="X24" s="216"/>
      <c r="Y24" s="947">
        <v>0.594</v>
      </c>
      <c r="Z24" s="948"/>
      <c r="AA24" s="960">
        <v>0.719</v>
      </c>
      <c r="AB24" s="197"/>
      <c r="AC24" s="157">
        <v>0.906</v>
      </c>
      <c r="AD24" s="215"/>
      <c r="AE24" s="215">
        <v>0.875</v>
      </c>
      <c r="AF24" s="216"/>
      <c r="AG24" s="231">
        <v>400</v>
      </c>
      <c r="AH24" s="209"/>
      <c r="AI24" s="209"/>
      <c r="AJ24" s="200"/>
      <c r="AK24" s="187">
        <f>AG24/E24</f>
        <v>1.8258587241812165</v>
      </c>
      <c r="AL24" s="188"/>
      <c r="AM24" s="188"/>
      <c r="AN24" s="189"/>
      <c r="AO24" s="187">
        <f>AG24/G24</f>
        <v>1.8492834026814609</v>
      </c>
      <c r="AP24" s="188"/>
      <c r="AQ24" s="188"/>
      <c r="AR24" s="189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7"/>
      <c r="BK24" s="219"/>
      <c r="BL24" s="215"/>
      <c r="BM24" s="215"/>
      <c r="BN24" s="215"/>
      <c r="BO24" s="215"/>
      <c r="BP24" s="215"/>
      <c r="BQ24" s="215"/>
      <c r="BR24" s="215"/>
      <c r="BS24" s="215"/>
      <c r="BT24" s="217"/>
    </row>
    <row r="25" spans="1:72" ht="11.25" customHeight="1">
      <c r="A25" s="360" t="s">
        <v>269</v>
      </c>
      <c r="B25" s="259"/>
      <c r="C25" s="361" t="s">
        <v>270</v>
      </c>
      <c r="D25" s="362"/>
      <c r="E25" s="266">
        <f>10.75*25.4</f>
        <v>273.05</v>
      </c>
      <c r="F25" s="267"/>
      <c r="G25" s="260">
        <v>267.4</v>
      </c>
      <c r="H25" s="261"/>
      <c r="I25" s="201">
        <v>0.134</v>
      </c>
      <c r="J25" s="190"/>
      <c r="K25" s="190">
        <v>0.165</v>
      </c>
      <c r="L25" s="259"/>
      <c r="M25" s="196">
        <v>0.25</v>
      </c>
      <c r="N25" s="196"/>
      <c r="O25" s="191">
        <v>0.365</v>
      </c>
      <c r="P25" s="190"/>
      <c r="Q25" s="201">
        <v>0.365</v>
      </c>
      <c r="R25" s="190"/>
      <c r="S25" s="949">
        <v>0.5</v>
      </c>
      <c r="T25" s="950"/>
      <c r="U25" s="259">
        <f t="shared" si="0"/>
        <v>0.594</v>
      </c>
      <c r="V25" s="191"/>
      <c r="W25" s="196">
        <v>0.594</v>
      </c>
      <c r="X25" s="190"/>
      <c r="Y25" s="949">
        <v>0.719</v>
      </c>
      <c r="Z25" s="950"/>
      <c r="AA25" s="961">
        <v>0.844</v>
      </c>
      <c r="AB25" s="331"/>
      <c r="AC25" s="191">
        <v>1.125</v>
      </c>
      <c r="AD25" s="196"/>
      <c r="AE25" s="196">
        <f aca="true" t="shared" si="1" ref="AE25:AE32">AC25</f>
        <v>1.125</v>
      </c>
      <c r="AF25" s="190"/>
      <c r="AG25" s="205">
        <v>510</v>
      </c>
      <c r="AH25" s="332"/>
      <c r="AI25" s="332"/>
      <c r="AJ25" s="333"/>
      <c r="AK25" s="172">
        <f>AG25/E25</f>
        <v>1.867789782091192</v>
      </c>
      <c r="AL25" s="164"/>
      <c r="AM25" s="164"/>
      <c r="AN25" s="165"/>
      <c r="AO25" s="172">
        <f>AG25/G25</f>
        <v>1.9072550486163053</v>
      </c>
      <c r="AP25" s="164"/>
      <c r="AQ25" s="164"/>
      <c r="AR25" s="16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7"/>
      <c r="BK25" s="219"/>
      <c r="BL25" s="215"/>
      <c r="BM25" s="215"/>
      <c r="BN25" s="215"/>
      <c r="BO25" s="215"/>
      <c r="BP25" s="215"/>
      <c r="BQ25" s="215"/>
      <c r="BR25" s="215"/>
      <c r="BS25" s="215"/>
      <c r="BT25" s="217"/>
    </row>
    <row r="26" spans="1:72" ht="11.25" customHeight="1">
      <c r="A26" s="363" t="s">
        <v>271</v>
      </c>
      <c r="B26" s="158"/>
      <c r="C26" s="346" t="s">
        <v>272</v>
      </c>
      <c r="D26" s="347"/>
      <c r="E26" s="268">
        <f>12.75*25.4</f>
        <v>323.84999999999997</v>
      </c>
      <c r="F26" s="269"/>
      <c r="G26" s="270">
        <v>318.5</v>
      </c>
      <c r="H26" s="271"/>
      <c r="I26" s="243">
        <v>0.156</v>
      </c>
      <c r="J26" s="265"/>
      <c r="K26" s="192">
        <v>0.18</v>
      </c>
      <c r="L26" s="265"/>
      <c r="M26" s="192">
        <v>0.25</v>
      </c>
      <c r="N26" s="192"/>
      <c r="O26" s="159">
        <v>0.375</v>
      </c>
      <c r="P26" s="265"/>
      <c r="Q26" s="243">
        <v>0.406</v>
      </c>
      <c r="R26" s="265"/>
      <c r="S26" s="951">
        <v>0.562</v>
      </c>
      <c r="T26" s="952"/>
      <c r="U26" s="159">
        <f t="shared" si="0"/>
        <v>0.688</v>
      </c>
      <c r="V26" s="192"/>
      <c r="W26" s="192">
        <v>0.688</v>
      </c>
      <c r="X26" s="265"/>
      <c r="Y26" s="951">
        <v>0.844</v>
      </c>
      <c r="Z26" s="952"/>
      <c r="AA26" s="962">
        <v>1</v>
      </c>
      <c r="AB26" s="337"/>
      <c r="AC26" s="159">
        <v>1.312</v>
      </c>
      <c r="AD26" s="192"/>
      <c r="AE26" s="192">
        <f t="shared" si="1"/>
        <v>1.312</v>
      </c>
      <c r="AF26" s="265"/>
      <c r="AG26" s="338">
        <v>610</v>
      </c>
      <c r="AH26" s="339"/>
      <c r="AI26" s="339"/>
      <c r="AJ26" s="340"/>
      <c r="AK26" s="262">
        <f>AG26/E26</f>
        <v>1.8835880809016523</v>
      </c>
      <c r="AL26" s="263"/>
      <c r="AM26" s="263"/>
      <c r="AN26" s="264"/>
      <c r="AO26" s="262">
        <f>AG26/G26</f>
        <v>1.915227629513344</v>
      </c>
      <c r="AP26" s="263"/>
      <c r="AQ26" s="263"/>
      <c r="AR26" s="264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6"/>
      <c r="BI26" s="216"/>
      <c r="BJ26" s="218"/>
      <c r="BK26" s="219"/>
      <c r="BL26" s="215"/>
      <c r="BM26" s="215"/>
      <c r="BN26" s="215"/>
      <c r="BO26" s="215"/>
      <c r="BP26" s="215"/>
      <c r="BQ26" s="215"/>
      <c r="BR26" s="215"/>
      <c r="BS26" s="215"/>
      <c r="BT26" s="217"/>
    </row>
    <row r="27" spans="1:72" ht="11.25" customHeight="1">
      <c r="A27" s="207" t="s">
        <v>273</v>
      </c>
      <c r="B27" s="208"/>
      <c r="C27" s="358" t="s">
        <v>274</v>
      </c>
      <c r="D27" s="359"/>
      <c r="E27" s="229">
        <f>14*25.4</f>
        <v>355.59999999999997</v>
      </c>
      <c r="F27" s="230"/>
      <c r="G27" s="260">
        <v>355.6</v>
      </c>
      <c r="H27" s="261"/>
      <c r="I27" s="219">
        <v>0.156</v>
      </c>
      <c r="J27" s="216"/>
      <c r="K27" s="216">
        <v>0.188</v>
      </c>
      <c r="L27" s="208"/>
      <c r="M27" s="215">
        <v>0.312</v>
      </c>
      <c r="N27" s="215"/>
      <c r="O27" s="157">
        <v>0.375</v>
      </c>
      <c r="P27" s="216"/>
      <c r="Q27" s="219">
        <v>0.438</v>
      </c>
      <c r="R27" s="216"/>
      <c r="S27" s="947">
        <v>0.594</v>
      </c>
      <c r="T27" s="948"/>
      <c r="U27" s="208">
        <f t="shared" si="0"/>
        <v>0.75</v>
      </c>
      <c r="V27" s="157"/>
      <c r="W27" s="215">
        <v>0.75</v>
      </c>
      <c r="X27" s="216"/>
      <c r="Y27" s="947">
        <v>0.938</v>
      </c>
      <c r="Z27" s="948"/>
      <c r="AA27" s="960">
        <v>1.094</v>
      </c>
      <c r="AB27" s="197"/>
      <c r="AC27" s="157">
        <v>1.406</v>
      </c>
      <c r="AD27" s="215"/>
      <c r="AE27" s="215">
        <f t="shared" si="1"/>
        <v>1.406</v>
      </c>
      <c r="AF27" s="216"/>
      <c r="AG27" s="231">
        <v>680</v>
      </c>
      <c r="AH27" s="209"/>
      <c r="AI27" s="209"/>
      <c r="AJ27" s="200"/>
      <c r="AK27" s="187">
        <f>AG27/E27</f>
        <v>1.9122609673790778</v>
      </c>
      <c r="AL27" s="188"/>
      <c r="AM27" s="188"/>
      <c r="AN27" s="189"/>
      <c r="AO27" s="187">
        <f>AG27/G27</f>
        <v>1.9122609673790776</v>
      </c>
      <c r="AP27" s="188"/>
      <c r="AQ27" s="188"/>
      <c r="AR27" s="189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7"/>
      <c r="BK27" s="219"/>
      <c r="BL27" s="215"/>
      <c r="BM27" s="215"/>
      <c r="BN27" s="215"/>
      <c r="BO27" s="215"/>
      <c r="BP27" s="215"/>
      <c r="BQ27" s="215"/>
      <c r="BR27" s="215"/>
      <c r="BS27" s="215"/>
      <c r="BT27" s="217"/>
    </row>
    <row r="28" spans="1:72" ht="11.25" customHeight="1">
      <c r="A28" s="207" t="s">
        <v>275</v>
      </c>
      <c r="B28" s="208"/>
      <c r="C28" s="358" t="s">
        <v>276</v>
      </c>
      <c r="D28" s="359"/>
      <c r="E28" s="229">
        <f>16*25.4</f>
        <v>406.4</v>
      </c>
      <c r="F28" s="230"/>
      <c r="G28" s="253">
        <v>406.4</v>
      </c>
      <c r="H28" s="254"/>
      <c r="I28" s="201">
        <v>0.165</v>
      </c>
      <c r="J28" s="190"/>
      <c r="K28" s="190">
        <v>0.188</v>
      </c>
      <c r="L28" s="259"/>
      <c r="M28" s="196">
        <v>0.312</v>
      </c>
      <c r="N28" s="196"/>
      <c r="O28" s="191">
        <v>0.375</v>
      </c>
      <c r="P28" s="190"/>
      <c r="Q28" s="201">
        <v>0.5</v>
      </c>
      <c r="R28" s="190"/>
      <c r="S28" s="949">
        <v>0.656</v>
      </c>
      <c r="T28" s="950"/>
      <c r="U28" s="259">
        <f t="shared" si="0"/>
        <v>0.844</v>
      </c>
      <c r="V28" s="191"/>
      <c r="W28" s="196">
        <v>0.844</v>
      </c>
      <c r="X28" s="190"/>
      <c r="Y28" s="949">
        <v>1.031</v>
      </c>
      <c r="Z28" s="950"/>
      <c r="AA28" s="961">
        <v>1.219</v>
      </c>
      <c r="AB28" s="331"/>
      <c r="AC28" s="191">
        <v>1.594</v>
      </c>
      <c r="AD28" s="196"/>
      <c r="AE28" s="196">
        <f t="shared" si="1"/>
        <v>1.594</v>
      </c>
      <c r="AF28" s="190"/>
      <c r="AG28" s="231">
        <v>780</v>
      </c>
      <c r="AH28" s="209"/>
      <c r="AI28" s="209"/>
      <c r="AJ28" s="200"/>
      <c r="AK28" s="187">
        <f>AG28/E28</f>
        <v>1.9192913385826773</v>
      </c>
      <c r="AL28" s="188"/>
      <c r="AM28" s="188"/>
      <c r="AN28" s="189"/>
      <c r="AO28" s="187">
        <f>AG28/G28</f>
        <v>1.9192913385826773</v>
      </c>
      <c r="AP28" s="188"/>
      <c r="AQ28" s="188"/>
      <c r="AR28" s="189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202"/>
      <c r="BK28" s="201"/>
      <c r="BL28" s="196"/>
      <c r="BM28" s="196"/>
      <c r="BN28" s="196"/>
      <c r="BO28" s="196"/>
      <c r="BP28" s="196"/>
      <c r="BQ28" s="196"/>
      <c r="BR28" s="196"/>
      <c r="BS28" s="196"/>
      <c r="BT28" s="202"/>
    </row>
    <row r="29" spans="1:72" ht="11.25" customHeight="1">
      <c r="A29" s="207" t="s">
        <v>277</v>
      </c>
      <c r="B29" s="208"/>
      <c r="C29" s="358" t="s">
        <v>278</v>
      </c>
      <c r="D29" s="359"/>
      <c r="E29" s="229">
        <f>18*25.4</f>
        <v>457.2</v>
      </c>
      <c r="F29" s="230"/>
      <c r="G29" s="253">
        <v>457.2</v>
      </c>
      <c r="H29" s="254"/>
      <c r="I29" s="219">
        <v>0.165</v>
      </c>
      <c r="J29" s="216"/>
      <c r="K29" s="215">
        <v>0.188</v>
      </c>
      <c r="L29" s="216"/>
      <c r="M29" s="215">
        <v>0.312</v>
      </c>
      <c r="N29" s="215"/>
      <c r="O29" s="157">
        <v>0.375</v>
      </c>
      <c r="P29" s="216"/>
      <c r="Q29" s="219">
        <v>0.562</v>
      </c>
      <c r="R29" s="216"/>
      <c r="S29" s="947">
        <v>0.75</v>
      </c>
      <c r="T29" s="948"/>
      <c r="U29" s="157">
        <f t="shared" si="0"/>
        <v>0.938</v>
      </c>
      <c r="V29" s="215"/>
      <c r="W29" s="215">
        <v>0.938</v>
      </c>
      <c r="X29" s="216"/>
      <c r="Y29" s="947">
        <v>1.155</v>
      </c>
      <c r="Z29" s="948"/>
      <c r="AA29" s="960">
        <v>1.375</v>
      </c>
      <c r="AB29" s="197"/>
      <c r="AC29" s="157">
        <v>1.781</v>
      </c>
      <c r="AD29" s="215"/>
      <c r="AE29" s="215">
        <f t="shared" si="1"/>
        <v>1.781</v>
      </c>
      <c r="AF29" s="216"/>
      <c r="AG29" s="231">
        <v>870</v>
      </c>
      <c r="AH29" s="209"/>
      <c r="AI29" s="209"/>
      <c r="AJ29" s="200"/>
      <c r="AK29" s="187">
        <f>AG29/E29</f>
        <v>1.9028871391076116</v>
      </c>
      <c r="AL29" s="188"/>
      <c r="AM29" s="188"/>
      <c r="AN29" s="189"/>
      <c r="AO29" s="187">
        <f>AG29/G29</f>
        <v>1.9028871391076116</v>
      </c>
      <c r="AP29" s="188"/>
      <c r="AQ29" s="188"/>
      <c r="AR29" s="189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6"/>
      <c r="BI29" s="216"/>
      <c r="BJ29" s="218"/>
      <c r="BK29" s="219"/>
      <c r="BL29" s="215"/>
      <c r="BM29" s="215"/>
      <c r="BN29" s="215"/>
      <c r="BO29" s="215"/>
      <c r="BP29" s="215"/>
      <c r="BQ29" s="215"/>
      <c r="BR29" s="215"/>
      <c r="BS29" s="215"/>
      <c r="BT29" s="217"/>
    </row>
    <row r="30" spans="1:72" ht="11.25" customHeight="1">
      <c r="A30" s="207" t="s">
        <v>279</v>
      </c>
      <c r="B30" s="208"/>
      <c r="C30" s="358" t="s">
        <v>280</v>
      </c>
      <c r="D30" s="359"/>
      <c r="E30" s="229">
        <f>20*25.4</f>
        <v>508</v>
      </c>
      <c r="F30" s="230"/>
      <c r="G30" s="253">
        <v>508</v>
      </c>
      <c r="H30" s="254"/>
      <c r="I30" s="219">
        <v>0.188</v>
      </c>
      <c r="J30" s="216"/>
      <c r="K30" s="215">
        <v>0.218</v>
      </c>
      <c r="L30" s="216"/>
      <c r="M30" s="215">
        <v>0.375</v>
      </c>
      <c r="N30" s="215"/>
      <c r="O30" s="157">
        <v>0.375</v>
      </c>
      <c r="P30" s="216"/>
      <c r="Q30" s="219">
        <v>0.594</v>
      </c>
      <c r="R30" s="216"/>
      <c r="S30" s="947">
        <v>0.812</v>
      </c>
      <c r="T30" s="948"/>
      <c r="U30" s="157">
        <f t="shared" si="0"/>
        <v>1.031</v>
      </c>
      <c r="V30" s="215"/>
      <c r="W30" s="215">
        <v>1.031</v>
      </c>
      <c r="X30" s="216"/>
      <c r="Y30" s="947">
        <v>1.281</v>
      </c>
      <c r="Z30" s="948"/>
      <c r="AA30" s="960">
        <v>1.5</v>
      </c>
      <c r="AB30" s="197"/>
      <c r="AC30" s="157">
        <v>1.969</v>
      </c>
      <c r="AD30" s="215"/>
      <c r="AE30" s="215">
        <f t="shared" si="1"/>
        <v>1.969</v>
      </c>
      <c r="AF30" s="216"/>
      <c r="AG30" s="231">
        <v>970</v>
      </c>
      <c r="AH30" s="209"/>
      <c r="AI30" s="209"/>
      <c r="AJ30" s="200"/>
      <c r="AK30" s="187">
        <f>AG30/E30</f>
        <v>1.9094488188976377</v>
      </c>
      <c r="AL30" s="188"/>
      <c r="AM30" s="188"/>
      <c r="AN30" s="189"/>
      <c r="AO30" s="187">
        <f>AG30/G30</f>
        <v>1.9094488188976377</v>
      </c>
      <c r="AP30" s="188"/>
      <c r="AQ30" s="188"/>
      <c r="AR30" s="189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6"/>
      <c r="BI30" s="216"/>
      <c r="BJ30" s="218"/>
      <c r="BK30" s="219"/>
      <c r="BL30" s="215"/>
      <c r="BM30" s="215"/>
      <c r="BN30" s="215"/>
      <c r="BO30" s="215"/>
      <c r="BP30" s="215"/>
      <c r="BQ30" s="215"/>
      <c r="BR30" s="215"/>
      <c r="BS30" s="215"/>
      <c r="BT30" s="217"/>
    </row>
    <row r="31" spans="1:72" ht="11.25" customHeight="1">
      <c r="A31" s="207" t="s">
        <v>281</v>
      </c>
      <c r="B31" s="208"/>
      <c r="C31" s="358" t="s">
        <v>282</v>
      </c>
      <c r="D31" s="359"/>
      <c r="E31" s="229">
        <f>22*25.4</f>
        <v>558.8</v>
      </c>
      <c r="F31" s="230"/>
      <c r="G31" s="253">
        <v>558.8</v>
      </c>
      <c r="H31" s="254"/>
      <c r="I31" s="219">
        <v>0.188</v>
      </c>
      <c r="J31" s="216"/>
      <c r="K31" s="215">
        <v>0.218</v>
      </c>
      <c r="L31" s="216"/>
      <c r="M31" s="215">
        <v>0.375</v>
      </c>
      <c r="N31" s="215"/>
      <c r="O31" s="157">
        <v>0.375</v>
      </c>
      <c r="P31" s="216"/>
      <c r="Q31" s="219">
        <f>(Q30+Q32)/2</f>
        <v>0.641</v>
      </c>
      <c r="R31" s="216"/>
      <c r="S31" s="947">
        <v>0.875</v>
      </c>
      <c r="T31" s="948"/>
      <c r="U31" s="157">
        <f t="shared" si="0"/>
        <v>1.125</v>
      </c>
      <c r="V31" s="215"/>
      <c r="W31" s="215">
        <v>1.125</v>
      </c>
      <c r="X31" s="216"/>
      <c r="Y31" s="947">
        <v>1.375</v>
      </c>
      <c r="Z31" s="948"/>
      <c r="AA31" s="960">
        <v>1.625</v>
      </c>
      <c r="AB31" s="197"/>
      <c r="AC31" s="157">
        <v>2.125</v>
      </c>
      <c r="AD31" s="215"/>
      <c r="AE31" s="215">
        <f t="shared" si="1"/>
        <v>2.125</v>
      </c>
      <c r="AF31" s="216"/>
      <c r="AG31" s="231">
        <v>1060</v>
      </c>
      <c r="AH31" s="209"/>
      <c r="AI31" s="209"/>
      <c r="AJ31" s="200"/>
      <c r="AK31" s="187">
        <f>AG31/E31</f>
        <v>1.8969219756621334</v>
      </c>
      <c r="AL31" s="188"/>
      <c r="AM31" s="188"/>
      <c r="AN31" s="189"/>
      <c r="AO31" s="187">
        <f>AG31/G31</f>
        <v>1.8969219756621334</v>
      </c>
      <c r="AP31" s="188"/>
      <c r="AQ31" s="188"/>
      <c r="AR31" s="189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6"/>
      <c r="BI31" s="216"/>
      <c r="BJ31" s="218"/>
      <c r="BK31" s="219"/>
      <c r="BL31" s="215"/>
      <c r="BM31" s="215"/>
      <c r="BN31" s="215"/>
      <c r="BO31" s="215"/>
      <c r="BP31" s="215"/>
      <c r="BQ31" s="215"/>
      <c r="BR31" s="215"/>
      <c r="BS31" s="215"/>
      <c r="BT31" s="217"/>
    </row>
    <row r="32" spans="1:72" ht="11.25" customHeight="1">
      <c r="A32" s="364" t="s">
        <v>283</v>
      </c>
      <c r="B32" s="365"/>
      <c r="C32" s="366" t="s">
        <v>284</v>
      </c>
      <c r="D32" s="367"/>
      <c r="E32" s="257">
        <f>24*25.4</f>
        <v>609.5999999999999</v>
      </c>
      <c r="F32" s="258"/>
      <c r="G32" s="255">
        <v>609.6</v>
      </c>
      <c r="H32" s="256"/>
      <c r="I32" s="237">
        <v>0.218</v>
      </c>
      <c r="J32" s="235"/>
      <c r="K32" s="233">
        <v>0.25</v>
      </c>
      <c r="L32" s="235"/>
      <c r="M32" s="233">
        <v>0.375</v>
      </c>
      <c r="N32" s="233"/>
      <c r="O32" s="162">
        <v>0.375</v>
      </c>
      <c r="P32" s="235"/>
      <c r="Q32" s="237">
        <v>0.688</v>
      </c>
      <c r="R32" s="235"/>
      <c r="S32" s="953">
        <v>0.969</v>
      </c>
      <c r="T32" s="954"/>
      <c r="U32" s="162">
        <f t="shared" si="0"/>
        <v>1.218</v>
      </c>
      <c r="V32" s="233"/>
      <c r="W32" s="233">
        <v>1.218</v>
      </c>
      <c r="X32" s="235"/>
      <c r="Y32" s="953">
        <v>1.531</v>
      </c>
      <c r="Z32" s="954"/>
      <c r="AA32" s="963">
        <v>1.812</v>
      </c>
      <c r="AB32" s="163"/>
      <c r="AC32" s="162">
        <v>2.344</v>
      </c>
      <c r="AD32" s="233"/>
      <c r="AE32" s="233">
        <f t="shared" si="1"/>
        <v>2.344</v>
      </c>
      <c r="AF32" s="235"/>
      <c r="AG32" s="166">
        <v>1150</v>
      </c>
      <c r="AH32" s="167"/>
      <c r="AI32" s="167"/>
      <c r="AJ32" s="168"/>
      <c r="AK32" s="172">
        <f>AG32/E32</f>
        <v>1.8864829396325462</v>
      </c>
      <c r="AL32" s="164"/>
      <c r="AM32" s="164"/>
      <c r="AN32" s="165"/>
      <c r="AO32" s="172">
        <f>AG32/G32</f>
        <v>1.8864829396325458</v>
      </c>
      <c r="AP32" s="164"/>
      <c r="AQ32" s="164"/>
      <c r="AR32" s="16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6"/>
      <c r="BI32" s="216"/>
      <c r="BJ32" s="218"/>
      <c r="BK32" s="219"/>
      <c r="BL32" s="215"/>
      <c r="BM32" s="215"/>
      <c r="BN32" s="215"/>
      <c r="BO32" s="215"/>
      <c r="BP32" s="215"/>
      <c r="BQ32" s="215"/>
      <c r="BR32" s="215"/>
      <c r="BS32" s="215"/>
      <c r="BT32" s="217"/>
    </row>
    <row r="33" spans="1:72" ht="11.25" customHeight="1">
      <c r="A33" s="368" t="s">
        <v>285</v>
      </c>
      <c r="B33" s="369"/>
      <c r="C33" s="370" t="s">
        <v>286</v>
      </c>
      <c r="D33" s="371"/>
      <c r="E33" s="320">
        <f>26*25.4</f>
        <v>660.4</v>
      </c>
      <c r="F33" s="321"/>
      <c r="G33" s="314">
        <v>660.4</v>
      </c>
      <c r="H33" s="315"/>
      <c r="I33" s="316"/>
      <c r="J33" s="317"/>
      <c r="K33" s="322"/>
      <c r="L33" s="317"/>
      <c r="M33" s="322">
        <v>0.5</v>
      </c>
      <c r="N33" s="322"/>
      <c r="O33" s="323">
        <v>0.375</v>
      </c>
      <c r="P33" s="317"/>
      <c r="Q33" s="316">
        <f>Q32</f>
        <v>0.688</v>
      </c>
      <c r="R33" s="317"/>
      <c r="S33" s="943"/>
      <c r="T33" s="944"/>
      <c r="U33" s="318">
        <f>U32</f>
        <v>1.218</v>
      </c>
      <c r="V33" s="319"/>
      <c r="W33" s="319">
        <f>W32</f>
        <v>1.218</v>
      </c>
      <c r="X33" s="325"/>
      <c r="Y33" s="943"/>
      <c r="Z33" s="944"/>
      <c r="AA33" s="318"/>
      <c r="AB33" s="326"/>
      <c r="AC33" s="318">
        <f>AC32</f>
        <v>2.344</v>
      </c>
      <c r="AD33" s="319"/>
      <c r="AE33" s="319">
        <f>AE32</f>
        <v>2.344</v>
      </c>
      <c r="AF33" s="325"/>
      <c r="AG33" s="327" t="s">
        <v>314</v>
      </c>
      <c r="AH33" s="328"/>
      <c r="AI33" s="328"/>
      <c r="AJ33" s="329"/>
      <c r="AK33" s="192"/>
      <c r="AL33" s="192"/>
      <c r="AM33" s="192"/>
      <c r="AN33" s="192"/>
      <c r="AO33" s="322"/>
      <c r="AP33" s="322"/>
      <c r="AQ33" s="322"/>
      <c r="AR33" s="322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6"/>
      <c r="BI33" s="216"/>
      <c r="BJ33" s="218"/>
      <c r="BK33" s="219"/>
      <c r="BL33" s="215"/>
      <c r="BM33" s="215"/>
      <c r="BN33" s="215"/>
      <c r="BO33" s="215"/>
      <c r="BP33" s="215"/>
      <c r="BQ33" s="215"/>
      <c r="BR33" s="215"/>
      <c r="BS33" s="215"/>
      <c r="BT33" s="217"/>
    </row>
    <row r="34" spans="1:72" ht="11.25" customHeight="1">
      <c r="A34" s="207" t="s">
        <v>315</v>
      </c>
      <c r="B34" s="208"/>
      <c r="C34" s="358" t="s">
        <v>287</v>
      </c>
      <c r="D34" s="359"/>
      <c r="E34" s="229">
        <f>28*25.4</f>
        <v>711.1999999999999</v>
      </c>
      <c r="F34" s="230"/>
      <c r="G34" s="231"/>
      <c r="H34" s="232"/>
      <c r="I34" s="219"/>
      <c r="J34" s="216"/>
      <c r="K34" s="215"/>
      <c r="L34" s="215"/>
      <c r="M34" s="215">
        <v>0.5</v>
      </c>
      <c r="N34" s="216"/>
      <c r="O34" s="215">
        <v>0.375</v>
      </c>
      <c r="P34" s="216"/>
      <c r="Q34" s="219">
        <f>Q32</f>
        <v>0.688</v>
      </c>
      <c r="R34" s="216"/>
      <c r="S34" s="937"/>
      <c r="T34" s="938"/>
      <c r="U34" s="220">
        <f>U33</f>
        <v>1.218</v>
      </c>
      <c r="V34" s="221"/>
      <c r="W34" s="221">
        <f>W33</f>
        <v>1.218</v>
      </c>
      <c r="X34" s="222"/>
      <c r="Y34" s="937"/>
      <c r="Z34" s="938"/>
      <c r="AA34" s="220"/>
      <c r="AB34" s="224"/>
      <c r="AC34" s="220">
        <f>AC33</f>
        <v>2.344</v>
      </c>
      <c r="AD34" s="221"/>
      <c r="AE34" s="221">
        <f>AE33</f>
        <v>2.344</v>
      </c>
      <c r="AF34" s="222"/>
      <c r="AG34" s="193" t="s">
        <v>316</v>
      </c>
      <c r="AH34" s="194"/>
      <c r="AI34" s="194"/>
      <c r="AJ34" s="194"/>
      <c r="AK34" s="194"/>
      <c r="AL34" s="19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6"/>
      <c r="BI34" s="216"/>
      <c r="BJ34" s="218"/>
      <c r="BK34" s="219"/>
      <c r="BL34" s="215"/>
      <c r="BM34" s="215"/>
      <c r="BN34" s="215"/>
      <c r="BO34" s="215"/>
      <c r="BP34" s="215"/>
      <c r="BQ34" s="215"/>
      <c r="BR34" s="215"/>
      <c r="BS34" s="215"/>
      <c r="BT34" s="217"/>
    </row>
    <row r="35" spans="1:72" ht="11.25" customHeight="1">
      <c r="A35" s="207" t="s">
        <v>288</v>
      </c>
      <c r="B35" s="208"/>
      <c r="C35" s="358" t="s">
        <v>289</v>
      </c>
      <c r="D35" s="359"/>
      <c r="E35" s="229">
        <f>30*25.4</f>
        <v>762</v>
      </c>
      <c r="F35" s="230"/>
      <c r="G35" s="231"/>
      <c r="H35" s="232"/>
      <c r="I35" s="219">
        <v>0.25</v>
      </c>
      <c r="J35" s="216"/>
      <c r="K35" s="215">
        <v>0.312</v>
      </c>
      <c r="L35" s="215"/>
      <c r="M35" s="215">
        <v>0.5</v>
      </c>
      <c r="N35" s="216"/>
      <c r="O35" s="215">
        <v>0.375</v>
      </c>
      <c r="P35" s="216"/>
      <c r="Q35" s="219">
        <f>Q32</f>
        <v>0.688</v>
      </c>
      <c r="R35" s="216"/>
      <c r="S35" s="937"/>
      <c r="T35" s="938"/>
      <c r="U35" s="220">
        <f>U33</f>
        <v>1.218</v>
      </c>
      <c r="V35" s="221"/>
      <c r="W35" s="221">
        <f>W33</f>
        <v>1.218</v>
      </c>
      <c r="X35" s="222"/>
      <c r="Y35" s="937"/>
      <c r="Z35" s="938"/>
      <c r="AA35" s="220"/>
      <c r="AB35" s="224"/>
      <c r="AC35" s="220">
        <f>AC33</f>
        <v>2.344</v>
      </c>
      <c r="AD35" s="221"/>
      <c r="AE35" s="221">
        <f>AE33</f>
        <v>2.344</v>
      </c>
      <c r="AF35" s="222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6"/>
      <c r="BI35" s="216"/>
      <c r="BJ35" s="218"/>
      <c r="BK35" s="219"/>
      <c r="BL35" s="215"/>
      <c r="BM35" s="215"/>
      <c r="BN35" s="215"/>
      <c r="BO35" s="215"/>
      <c r="BP35" s="215"/>
      <c r="BQ35" s="215"/>
      <c r="BR35" s="215"/>
      <c r="BS35" s="215"/>
      <c r="BT35" s="217"/>
    </row>
    <row r="36" spans="1:72" ht="11.25" customHeight="1">
      <c r="A36" s="207" t="s">
        <v>317</v>
      </c>
      <c r="B36" s="208"/>
      <c r="C36" s="358" t="s">
        <v>290</v>
      </c>
      <c r="D36" s="359"/>
      <c r="E36" s="229">
        <f>32*25.4</f>
        <v>812.8</v>
      </c>
      <c r="F36" s="230"/>
      <c r="G36" s="231"/>
      <c r="H36" s="232"/>
      <c r="I36" s="219"/>
      <c r="J36" s="216"/>
      <c r="K36" s="215"/>
      <c r="L36" s="215"/>
      <c r="M36" s="215">
        <v>0.5</v>
      </c>
      <c r="N36" s="216"/>
      <c r="O36" s="215">
        <v>0.375</v>
      </c>
      <c r="P36" s="216"/>
      <c r="Q36" s="219">
        <f>Q32</f>
        <v>0.688</v>
      </c>
      <c r="R36" s="216"/>
      <c r="S36" s="937"/>
      <c r="T36" s="938"/>
      <c r="U36" s="220">
        <f>U33</f>
        <v>1.218</v>
      </c>
      <c r="V36" s="221"/>
      <c r="W36" s="221">
        <f>W33</f>
        <v>1.218</v>
      </c>
      <c r="X36" s="222"/>
      <c r="Y36" s="937"/>
      <c r="Z36" s="938"/>
      <c r="AA36" s="220"/>
      <c r="AB36" s="224"/>
      <c r="AC36" s="220">
        <f>AC33</f>
        <v>2.344</v>
      </c>
      <c r="AD36" s="221"/>
      <c r="AE36" s="221">
        <f>AE33</f>
        <v>2.344</v>
      </c>
      <c r="AF36" s="222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216"/>
      <c r="BJ36" s="218"/>
      <c r="BK36" s="219"/>
      <c r="BL36" s="215"/>
      <c r="BM36" s="215"/>
      <c r="BN36" s="215"/>
      <c r="BO36" s="215"/>
      <c r="BP36" s="215"/>
      <c r="BQ36" s="215"/>
      <c r="BR36" s="215"/>
      <c r="BS36" s="215"/>
      <c r="BT36" s="217"/>
    </row>
    <row r="37" spans="1:72" ht="11.25" customHeight="1">
      <c r="A37" s="207" t="s">
        <v>291</v>
      </c>
      <c r="B37" s="208"/>
      <c r="C37" s="358" t="s">
        <v>292</v>
      </c>
      <c r="D37" s="359"/>
      <c r="E37" s="229">
        <f>34*25.4</f>
        <v>863.5999999999999</v>
      </c>
      <c r="F37" s="230"/>
      <c r="G37" s="231"/>
      <c r="H37" s="232"/>
      <c r="I37" s="219"/>
      <c r="J37" s="216"/>
      <c r="K37" s="215"/>
      <c r="L37" s="215"/>
      <c r="M37" s="215">
        <v>0.5</v>
      </c>
      <c r="N37" s="216"/>
      <c r="O37" s="215">
        <v>0.375</v>
      </c>
      <c r="P37" s="216"/>
      <c r="Q37" s="219">
        <f>Q32</f>
        <v>0.688</v>
      </c>
      <c r="R37" s="216"/>
      <c r="S37" s="937"/>
      <c r="T37" s="938"/>
      <c r="U37" s="220">
        <f>U33</f>
        <v>1.218</v>
      </c>
      <c r="V37" s="221"/>
      <c r="W37" s="221">
        <f>W33</f>
        <v>1.218</v>
      </c>
      <c r="X37" s="222"/>
      <c r="Y37" s="937"/>
      <c r="Z37" s="938"/>
      <c r="AA37" s="220"/>
      <c r="AB37" s="224"/>
      <c r="AC37" s="220">
        <f>AC33</f>
        <v>2.344</v>
      </c>
      <c r="AD37" s="221"/>
      <c r="AE37" s="221">
        <f>AE33</f>
        <v>2.344</v>
      </c>
      <c r="AF37" s="222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6"/>
      <c r="BI37" s="216"/>
      <c r="BJ37" s="218"/>
      <c r="BK37" s="219"/>
      <c r="BL37" s="215"/>
      <c r="BM37" s="215"/>
      <c r="BN37" s="215"/>
      <c r="BO37" s="215"/>
      <c r="BP37" s="215"/>
      <c r="BQ37" s="215"/>
      <c r="BR37" s="215"/>
      <c r="BS37" s="215"/>
      <c r="BT37" s="217"/>
    </row>
    <row r="38" spans="1:72" ht="11.25" customHeight="1">
      <c r="A38" s="207" t="s">
        <v>293</v>
      </c>
      <c r="B38" s="208"/>
      <c r="C38" s="227" t="s">
        <v>629</v>
      </c>
      <c r="D38" s="228"/>
      <c r="E38" s="229">
        <f>36*25.4</f>
        <v>914.4</v>
      </c>
      <c r="F38" s="230"/>
      <c r="G38" s="231"/>
      <c r="H38" s="232"/>
      <c r="I38" s="219"/>
      <c r="J38" s="216"/>
      <c r="K38" s="215"/>
      <c r="L38" s="215"/>
      <c r="M38" s="215">
        <v>0.5</v>
      </c>
      <c r="N38" s="216"/>
      <c r="O38" s="215">
        <v>0.375</v>
      </c>
      <c r="P38" s="216"/>
      <c r="Q38" s="219">
        <v>0.75</v>
      </c>
      <c r="R38" s="216"/>
      <c r="S38" s="937"/>
      <c r="T38" s="938"/>
      <c r="U38" s="220">
        <f>U33</f>
        <v>1.218</v>
      </c>
      <c r="V38" s="221"/>
      <c r="W38" s="221">
        <f>W33</f>
        <v>1.218</v>
      </c>
      <c r="X38" s="222"/>
      <c r="Y38" s="937"/>
      <c r="Z38" s="938"/>
      <c r="AA38" s="220"/>
      <c r="AB38" s="224"/>
      <c r="AC38" s="220">
        <f>AC33</f>
        <v>2.344</v>
      </c>
      <c r="AD38" s="221"/>
      <c r="AE38" s="221">
        <f>AE33</f>
        <v>2.344</v>
      </c>
      <c r="AF38" s="222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6"/>
      <c r="BI38" s="216"/>
      <c r="BJ38" s="218"/>
      <c r="BK38" s="219"/>
      <c r="BL38" s="215"/>
      <c r="BM38" s="215"/>
      <c r="BN38" s="215"/>
      <c r="BO38" s="215"/>
      <c r="BP38" s="215"/>
      <c r="BQ38" s="215"/>
      <c r="BR38" s="215"/>
      <c r="BS38" s="215"/>
      <c r="BT38" s="217"/>
    </row>
    <row r="39" spans="1:72" ht="11.25" customHeight="1">
      <c r="A39" s="207" t="s">
        <v>707</v>
      </c>
      <c r="B39" s="208"/>
      <c r="C39" s="227" t="s">
        <v>708</v>
      </c>
      <c r="D39" s="228"/>
      <c r="E39" s="229">
        <f>38*25.4</f>
        <v>965.1999999999999</v>
      </c>
      <c r="F39" s="230"/>
      <c r="G39" s="231"/>
      <c r="H39" s="232"/>
      <c r="I39" s="219"/>
      <c r="J39" s="216"/>
      <c r="K39" s="215"/>
      <c r="L39" s="215"/>
      <c r="M39" s="215">
        <v>0.5</v>
      </c>
      <c r="N39" s="216"/>
      <c r="O39" s="215">
        <v>0.375</v>
      </c>
      <c r="P39" s="216"/>
      <c r="Q39" s="219">
        <v>0.75</v>
      </c>
      <c r="R39" s="216"/>
      <c r="S39" s="937"/>
      <c r="T39" s="938"/>
      <c r="U39" s="220">
        <f>U34</f>
        <v>1.218</v>
      </c>
      <c r="V39" s="221"/>
      <c r="W39" s="221">
        <f>W34</f>
        <v>1.218</v>
      </c>
      <c r="X39" s="222"/>
      <c r="Y39" s="937"/>
      <c r="Z39" s="938"/>
      <c r="AA39" s="220"/>
      <c r="AB39" s="224"/>
      <c r="AC39" s="220">
        <f>AC34</f>
        <v>2.344</v>
      </c>
      <c r="AD39" s="221"/>
      <c r="AE39" s="221">
        <f>AE34</f>
        <v>2.344</v>
      </c>
      <c r="AF39" s="222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6"/>
      <c r="BI39" s="216"/>
      <c r="BJ39" s="218"/>
      <c r="BK39" s="219"/>
      <c r="BL39" s="215"/>
      <c r="BM39" s="215"/>
      <c r="BN39" s="215"/>
      <c r="BO39" s="215"/>
      <c r="BP39" s="215"/>
      <c r="BQ39" s="215"/>
      <c r="BR39" s="215"/>
      <c r="BS39" s="215"/>
      <c r="BT39" s="217"/>
    </row>
    <row r="40" spans="1:72" ht="11.25" customHeight="1">
      <c r="A40" s="207" t="s">
        <v>614</v>
      </c>
      <c r="B40" s="208"/>
      <c r="C40" s="227" t="s">
        <v>613</v>
      </c>
      <c r="D40" s="228"/>
      <c r="E40" s="229">
        <f>40*25.4</f>
        <v>1016</v>
      </c>
      <c r="F40" s="230"/>
      <c r="G40" s="231"/>
      <c r="H40" s="232"/>
      <c r="I40" s="219"/>
      <c r="J40" s="216"/>
      <c r="K40" s="215"/>
      <c r="L40" s="215"/>
      <c r="M40" s="215"/>
      <c r="N40" s="216"/>
      <c r="O40" s="215">
        <v>0.375</v>
      </c>
      <c r="P40" s="216"/>
      <c r="Q40" s="219">
        <f>Q38</f>
        <v>0.75</v>
      </c>
      <c r="R40" s="216"/>
      <c r="S40" s="937"/>
      <c r="T40" s="938"/>
      <c r="U40" s="220">
        <f>U33</f>
        <v>1.218</v>
      </c>
      <c r="V40" s="221"/>
      <c r="W40" s="221">
        <f>W33</f>
        <v>1.218</v>
      </c>
      <c r="X40" s="222"/>
      <c r="Y40" s="937"/>
      <c r="Z40" s="938"/>
      <c r="AA40" s="220"/>
      <c r="AB40" s="224"/>
      <c r="AC40" s="220">
        <f>AC33</f>
        <v>2.344</v>
      </c>
      <c r="AD40" s="221"/>
      <c r="AE40" s="221">
        <f>AE33</f>
        <v>2.344</v>
      </c>
      <c r="AF40" s="222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6"/>
      <c r="BI40" s="216"/>
      <c r="BJ40" s="218"/>
      <c r="BK40" s="219"/>
      <c r="BL40" s="215"/>
      <c r="BM40" s="215"/>
      <c r="BN40" s="215"/>
      <c r="BO40" s="215"/>
      <c r="BP40" s="215"/>
      <c r="BQ40" s="215"/>
      <c r="BR40" s="215"/>
      <c r="BS40" s="215"/>
      <c r="BT40" s="217"/>
    </row>
    <row r="41" spans="1:72" ht="11.25" customHeight="1">
      <c r="A41" s="207" t="s">
        <v>295</v>
      </c>
      <c r="B41" s="208"/>
      <c r="C41" s="227" t="s">
        <v>615</v>
      </c>
      <c r="D41" s="228"/>
      <c r="E41" s="229">
        <f>42*25.4</f>
        <v>1066.8</v>
      </c>
      <c r="F41" s="230"/>
      <c r="G41" s="231"/>
      <c r="H41" s="232"/>
      <c r="I41" s="219"/>
      <c r="J41" s="216"/>
      <c r="K41" s="215"/>
      <c r="L41" s="215"/>
      <c r="M41" s="215"/>
      <c r="N41" s="216"/>
      <c r="O41" s="215">
        <v>0.375</v>
      </c>
      <c r="P41" s="216"/>
      <c r="Q41" s="219">
        <f>Q38</f>
        <v>0.75</v>
      </c>
      <c r="R41" s="216"/>
      <c r="S41" s="937"/>
      <c r="T41" s="938"/>
      <c r="U41" s="220">
        <f>U33</f>
        <v>1.218</v>
      </c>
      <c r="V41" s="221"/>
      <c r="W41" s="221">
        <f>W33</f>
        <v>1.218</v>
      </c>
      <c r="X41" s="222"/>
      <c r="Y41" s="937"/>
      <c r="Z41" s="938"/>
      <c r="AA41" s="220"/>
      <c r="AB41" s="224"/>
      <c r="AC41" s="220">
        <f>AC33</f>
        <v>2.344</v>
      </c>
      <c r="AD41" s="221"/>
      <c r="AE41" s="221">
        <f>AE33</f>
        <v>2.344</v>
      </c>
      <c r="AF41" s="222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6"/>
      <c r="BI41" s="216"/>
      <c r="BJ41" s="218"/>
      <c r="BK41" s="219"/>
      <c r="BL41" s="215"/>
      <c r="BM41" s="215"/>
      <c r="BN41" s="215"/>
      <c r="BO41" s="215"/>
      <c r="BP41" s="215"/>
      <c r="BQ41" s="215"/>
      <c r="BR41" s="215"/>
      <c r="BS41" s="215"/>
      <c r="BT41" s="217"/>
    </row>
    <row r="42" spans="1:72" ht="11.25" customHeight="1">
      <c r="A42" s="207" t="s">
        <v>608</v>
      </c>
      <c r="B42" s="208"/>
      <c r="C42" s="227" t="s">
        <v>616</v>
      </c>
      <c r="D42" s="228"/>
      <c r="E42" s="229">
        <f>44*25.4</f>
        <v>1117.6</v>
      </c>
      <c r="F42" s="230"/>
      <c r="G42" s="231"/>
      <c r="H42" s="232"/>
      <c r="I42" s="219"/>
      <c r="J42" s="216"/>
      <c r="K42" s="215"/>
      <c r="L42" s="215"/>
      <c r="M42" s="215"/>
      <c r="N42" s="216"/>
      <c r="O42" s="215">
        <v>0.375</v>
      </c>
      <c r="P42" s="216"/>
      <c r="Q42" s="219">
        <f>Q38</f>
        <v>0.75</v>
      </c>
      <c r="R42" s="216"/>
      <c r="S42" s="937"/>
      <c r="T42" s="938"/>
      <c r="U42" s="220">
        <f>U33</f>
        <v>1.218</v>
      </c>
      <c r="V42" s="221"/>
      <c r="W42" s="221">
        <f>W33</f>
        <v>1.218</v>
      </c>
      <c r="X42" s="222"/>
      <c r="Y42" s="937"/>
      <c r="Z42" s="938"/>
      <c r="AA42" s="220"/>
      <c r="AB42" s="224"/>
      <c r="AC42" s="220">
        <f>AC33</f>
        <v>2.344</v>
      </c>
      <c r="AD42" s="221"/>
      <c r="AE42" s="221">
        <f>AE33</f>
        <v>2.344</v>
      </c>
      <c r="AF42" s="222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6"/>
      <c r="BI42" s="216"/>
      <c r="BJ42" s="218"/>
      <c r="BK42" s="219"/>
      <c r="BL42" s="215"/>
      <c r="BM42" s="215"/>
      <c r="BN42" s="215"/>
      <c r="BO42" s="215"/>
      <c r="BP42" s="215"/>
      <c r="BQ42" s="215"/>
      <c r="BR42" s="215"/>
      <c r="BS42" s="215"/>
      <c r="BT42" s="217"/>
    </row>
    <row r="43" spans="1:72" ht="11.25" customHeight="1">
      <c r="A43" s="207" t="s">
        <v>609</v>
      </c>
      <c r="B43" s="208"/>
      <c r="C43" s="227" t="s">
        <v>617</v>
      </c>
      <c r="D43" s="228"/>
      <c r="E43" s="229">
        <f>46*25.4</f>
        <v>1168.3999999999999</v>
      </c>
      <c r="F43" s="230"/>
      <c r="G43" s="231"/>
      <c r="H43" s="232"/>
      <c r="I43" s="219"/>
      <c r="J43" s="216"/>
      <c r="K43" s="215"/>
      <c r="L43" s="215"/>
      <c r="M43" s="215"/>
      <c r="N43" s="216"/>
      <c r="O43" s="215">
        <v>0.375</v>
      </c>
      <c r="P43" s="216"/>
      <c r="Q43" s="219">
        <f>Q38</f>
        <v>0.75</v>
      </c>
      <c r="R43" s="216"/>
      <c r="S43" s="937"/>
      <c r="T43" s="938"/>
      <c r="U43" s="220">
        <f>U33</f>
        <v>1.218</v>
      </c>
      <c r="V43" s="221"/>
      <c r="W43" s="221">
        <f>W33</f>
        <v>1.218</v>
      </c>
      <c r="X43" s="222"/>
      <c r="Y43" s="937"/>
      <c r="Z43" s="938"/>
      <c r="AA43" s="220"/>
      <c r="AB43" s="224"/>
      <c r="AC43" s="220">
        <f>AC33</f>
        <v>2.344</v>
      </c>
      <c r="AD43" s="221"/>
      <c r="AE43" s="221">
        <f>AE33</f>
        <v>2.344</v>
      </c>
      <c r="AF43" s="222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6"/>
      <c r="BI43" s="216"/>
      <c r="BJ43" s="218"/>
      <c r="BK43" s="219"/>
      <c r="BL43" s="215"/>
      <c r="BM43" s="215"/>
      <c r="BN43" s="215"/>
      <c r="BO43" s="215"/>
      <c r="BP43" s="215"/>
      <c r="BQ43" s="215"/>
      <c r="BR43" s="215"/>
      <c r="BS43" s="215"/>
      <c r="BT43" s="217"/>
    </row>
    <row r="44" spans="1:72" ht="11.25" customHeight="1">
      <c r="A44" s="207" t="s">
        <v>610</v>
      </c>
      <c r="B44" s="208"/>
      <c r="C44" s="227" t="s">
        <v>618</v>
      </c>
      <c r="D44" s="228"/>
      <c r="E44" s="229">
        <f>48*25.4</f>
        <v>1219.1999999999998</v>
      </c>
      <c r="F44" s="230"/>
      <c r="G44" s="231"/>
      <c r="H44" s="232"/>
      <c r="I44" s="219"/>
      <c r="J44" s="216"/>
      <c r="K44" s="215"/>
      <c r="L44" s="215"/>
      <c r="M44" s="215"/>
      <c r="N44" s="216"/>
      <c r="O44" s="215">
        <v>0.375</v>
      </c>
      <c r="P44" s="216"/>
      <c r="Q44" s="219">
        <f>Q38</f>
        <v>0.75</v>
      </c>
      <c r="R44" s="216"/>
      <c r="S44" s="937"/>
      <c r="T44" s="938"/>
      <c r="U44" s="220">
        <f>U33</f>
        <v>1.218</v>
      </c>
      <c r="V44" s="221"/>
      <c r="W44" s="221">
        <f>W33</f>
        <v>1.218</v>
      </c>
      <c r="X44" s="222"/>
      <c r="Y44" s="937"/>
      <c r="Z44" s="938"/>
      <c r="AA44" s="220"/>
      <c r="AB44" s="224"/>
      <c r="AC44" s="220">
        <f>AC33</f>
        <v>2.344</v>
      </c>
      <c r="AD44" s="221"/>
      <c r="AE44" s="221">
        <f>AE33</f>
        <v>2.344</v>
      </c>
      <c r="AF44" s="222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6"/>
      <c r="BI44" s="216"/>
      <c r="BJ44" s="218"/>
      <c r="BK44" s="219"/>
      <c r="BL44" s="215"/>
      <c r="BM44" s="215"/>
      <c r="BN44" s="215"/>
      <c r="BO44" s="215"/>
      <c r="BP44" s="215"/>
      <c r="BQ44" s="215"/>
      <c r="BR44" s="215"/>
      <c r="BS44" s="215"/>
      <c r="BT44" s="217"/>
    </row>
    <row r="45" spans="1:72" ht="11.25" customHeight="1">
      <c r="A45" s="207" t="s">
        <v>611</v>
      </c>
      <c r="B45" s="208"/>
      <c r="C45" s="227" t="s">
        <v>619</v>
      </c>
      <c r="D45" s="228"/>
      <c r="E45" s="229">
        <f>50*25.4</f>
        <v>1270</v>
      </c>
      <c r="F45" s="230"/>
      <c r="G45" s="231"/>
      <c r="H45" s="232"/>
      <c r="I45" s="219"/>
      <c r="J45" s="216"/>
      <c r="K45" s="215"/>
      <c r="L45" s="215"/>
      <c r="M45" s="215"/>
      <c r="N45" s="216"/>
      <c r="O45" s="215">
        <v>0.375</v>
      </c>
      <c r="P45" s="216"/>
      <c r="Q45" s="219">
        <f>Q38</f>
        <v>0.75</v>
      </c>
      <c r="R45" s="216"/>
      <c r="S45" s="937"/>
      <c r="T45" s="938"/>
      <c r="U45" s="220">
        <f>U33</f>
        <v>1.218</v>
      </c>
      <c r="V45" s="221"/>
      <c r="W45" s="221">
        <f>W33</f>
        <v>1.218</v>
      </c>
      <c r="X45" s="222"/>
      <c r="Y45" s="937"/>
      <c r="Z45" s="938"/>
      <c r="AA45" s="220"/>
      <c r="AB45" s="224"/>
      <c r="AC45" s="220">
        <f>AC33</f>
        <v>2.344</v>
      </c>
      <c r="AD45" s="221"/>
      <c r="AE45" s="221">
        <f>AE33</f>
        <v>2.344</v>
      </c>
      <c r="AF45" s="222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6"/>
      <c r="BI45" s="216"/>
      <c r="BJ45" s="218"/>
      <c r="BK45" s="219"/>
      <c r="BL45" s="215"/>
      <c r="BM45" s="215"/>
      <c r="BN45" s="215"/>
      <c r="BO45" s="215"/>
      <c r="BP45" s="215"/>
      <c r="BQ45" s="215"/>
      <c r="BR45" s="215"/>
      <c r="BS45" s="215"/>
      <c r="BT45" s="217"/>
    </row>
    <row r="46" spans="1:72" ht="11.25" customHeight="1">
      <c r="A46" s="207" t="s">
        <v>612</v>
      </c>
      <c r="B46" s="208"/>
      <c r="C46" s="227" t="s">
        <v>620</v>
      </c>
      <c r="D46" s="228"/>
      <c r="E46" s="229">
        <f>52*25.4</f>
        <v>1320.8</v>
      </c>
      <c r="F46" s="230"/>
      <c r="G46" s="231"/>
      <c r="H46" s="232"/>
      <c r="I46" s="219"/>
      <c r="J46" s="216"/>
      <c r="K46" s="215"/>
      <c r="L46" s="215"/>
      <c r="M46" s="215"/>
      <c r="N46" s="216"/>
      <c r="O46" s="215">
        <v>0.375</v>
      </c>
      <c r="P46" s="216"/>
      <c r="Q46" s="219">
        <f>Q38</f>
        <v>0.75</v>
      </c>
      <c r="R46" s="216"/>
      <c r="S46" s="937"/>
      <c r="T46" s="938"/>
      <c r="U46" s="220">
        <f>U33</f>
        <v>1.218</v>
      </c>
      <c r="V46" s="221"/>
      <c r="W46" s="221">
        <f>W33</f>
        <v>1.218</v>
      </c>
      <c r="X46" s="222"/>
      <c r="Y46" s="937"/>
      <c r="Z46" s="938"/>
      <c r="AA46" s="220"/>
      <c r="AB46" s="224"/>
      <c r="AC46" s="220">
        <f>AC33</f>
        <v>2.344</v>
      </c>
      <c r="AD46" s="221"/>
      <c r="AE46" s="221">
        <f>AE33</f>
        <v>2.344</v>
      </c>
      <c r="AF46" s="222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6"/>
      <c r="BI46" s="216"/>
      <c r="BJ46" s="218"/>
      <c r="BK46" s="219"/>
      <c r="BL46" s="215"/>
      <c r="BM46" s="215"/>
      <c r="BN46" s="215"/>
      <c r="BO46" s="215"/>
      <c r="BP46" s="215"/>
      <c r="BQ46" s="215"/>
      <c r="BR46" s="215"/>
      <c r="BS46" s="215"/>
      <c r="BT46" s="217"/>
    </row>
    <row r="47" spans="1:72" ht="11.25" customHeight="1">
      <c r="A47" s="207" t="s">
        <v>621</v>
      </c>
      <c r="B47" s="208"/>
      <c r="C47" s="227" t="s">
        <v>625</v>
      </c>
      <c r="D47" s="228"/>
      <c r="E47" s="229">
        <f>54*25.4</f>
        <v>1371.6</v>
      </c>
      <c r="F47" s="230"/>
      <c r="G47" s="231"/>
      <c r="H47" s="232"/>
      <c r="I47" s="219"/>
      <c r="J47" s="216"/>
      <c r="K47" s="215"/>
      <c r="L47" s="215"/>
      <c r="M47" s="215"/>
      <c r="N47" s="216"/>
      <c r="O47" s="215">
        <v>0.375</v>
      </c>
      <c r="P47" s="216"/>
      <c r="Q47" s="219">
        <f>Q38</f>
        <v>0.75</v>
      </c>
      <c r="R47" s="216"/>
      <c r="S47" s="937"/>
      <c r="T47" s="938"/>
      <c r="U47" s="220">
        <f>U33</f>
        <v>1.218</v>
      </c>
      <c r="V47" s="221"/>
      <c r="W47" s="221">
        <f>W33</f>
        <v>1.218</v>
      </c>
      <c r="X47" s="222"/>
      <c r="Y47" s="937"/>
      <c r="Z47" s="938"/>
      <c r="AA47" s="220"/>
      <c r="AB47" s="224"/>
      <c r="AC47" s="220">
        <f>AC33</f>
        <v>2.344</v>
      </c>
      <c r="AD47" s="221"/>
      <c r="AE47" s="221">
        <f>AE33</f>
        <v>2.344</v>
      </c>
      <c r="AF47" s="222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6"/>
      <c r="BI47" s="216"/>
      <c r="BJ47" s="218"/>
      <c r="BK47" s="219"/>
      <c r="BL47" s="215"/>
      <c r="BM47" s="215"/>
      <c r="BN47" s="215"/>
      <c r="BO47" s="215"/>
      <c r="BP47" s="215"/>
      <c r="BQ47" s="215"/>
      <c r="BR47" s="215"/>
      <c r="BS47" s="215"/>
      <c r="BT47" s="217"/>
    </row>
    <row r="48" spans="1:72" ht="11.25" customHeight="1">
      <c r="A48" s="207" t="s">
        <v>622</v>
      </c>
      <c r="B48" s="208"/>
      <c r="C48" s="227" t="s">
        <v>626</v>
      </c>
      <c r="D48" s="228"/>
      <c r="E48" s="229">
        <f>56*25.4</f>
        <v>1422.3999999999999</v>
      </c>
      <c r="F48" s="230"/>
      <c r="G48" s="231"/>
      <c r="H48" s="232"/>
      <c r="I48" s="219"/>
      <c r="J48" s="216"/>
      <c r="K48" s="215"/>
      <c r="L48" s="215"/>
      <c r="M48" s="215"/>
      <c r="N48" s="216"/>
      <c r="O48" s="215">
        <v>0.375</v>
      </c>
      <c r="P48" s="216"/>
      <c r="Q48" s="219">
        <f>Q38</f>
        <v>0.75</v>
      </c>
      <c r="R48" s="216"/>
      <c r="S48" s="937"/>
      <c r="T48" s="938"/>
      <c r="U48" s="220">
        <f>U33</f>
        <v>1.218</v>
      </c>
      <c r="V48" s="221"/>
      <c r="W48" s="221">
        <f>W33</f>
        <v>1.218</v>
      </c>
      <c r="X48" s="222"/>
      <c r="Y48" s="937"/>
      <c r="Z48" s="938"/>
      <c r="AA48" s="220"/>
      <c r="AB48" s="224"/>
      <c r="AC48" s="220">
        <f>AC33</f>
        <v>2.344</v>
      </c>
      <c r="AD48" s="221"/>
      <c r="AE48" s="221">
        <f>AE33</f>
        <v>2.344</v>
      </c>
      <c r="AF48" s="222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6"/>
      <c r="BI48" s="216"/>
      <c r="BJ48" s="218"/>
      <c r="BK48" s="219"/>
      <c r="BL48" s="215"/>
      <c r="BM48" s="215"/>
      <c r="BN48" s="215"/>
      <c r="BO48" s="215"/>
      <c r="BP48" s="215"/>
      <c r="BQ48" s="215"/>
      <c r="BR48" s="215"/>
      <c r="BS48" s="215"/>
      <c r="BT48" s="217"/>
    </row>
    <row r="49" spans="1:72" ht="11.25" customHeight="1">
      <c r="A49" s="207" t="s">
        <v>623</v>
      </c>
      <c r="B49" s="208"/>
      <c r="C49" s="227" t="s">
        <v>627</v>
      </c>
      <c r="D49" s="228"/>
      <c r="E49" s="229">
        <f>58*25.4</f>
        <v>1473.1999999999998</v>
      </c>
      <c r="F49" s="230"/>
      <c r="G49" s="231"/>
      <c r="H49" s="232"/>
      <c r="I49" s="219"/>
      <c r="J49" s="216"/>
      <c r="K49" s="215"/>
      <c r="L49" s="215"/>
      <c r="M49" s="215"/>
      <c r="N49" s="216"/>
      <c r="O49" s="215">
        <v>0.375</v>
      </c>
      <c r="P49" s="216"/>
      <c r="Q49" s="219">
        <f>Q38</f>
        <v>0.75</v>
      </c>
      <c r="R49" s="216"/>
      <c r="S49" s="937"/>
      <c r="T49" s="938"/>
      <c r="U49" s="220">
        <f>U33</f>
        <v>1.218</v>
      </c>
      <c r="V49" s="221"/>
      <c r="W49" s="221">
        <f>W33</f>
        <v>1.218</v>
      </c>
      <c r="X49" s="222"/>
      <c r="Y49" s="937"/>
      <c r="Z49" s="938"/>
      <c r="AA49" s="220"/>
      <c r="AB49" s="224"/>
      <c r="AC49" s="220">
        <f>AC33</f>
        <v>2.344</v>
      </c>
      <c r="AD49" s="221"/>
      <c r="AE49" s="221">
        <f>AE33</f>
        <v>2.344</v>
      </c>
      <c r="AF49" s="222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6"/>
      <c r="BI49" s="216"/>
      <c r="BJ49" s="218"/>
      <c r="BK49" s="219"/>
      <c r="BL49" s="215"/>
      <c r="BM49" s="215"/>
      <c r="BN49" s="215"/>
      <c r="BO49" s="215"/>
      <c r="BP49" s="215"/>
      <c r="BQ49" s="215"/>
      <c r="BR49" s="215"/>
      <c r="BS49" s="215"/>
      <c r="BT49" s="217"/>
    </row>
    <row r="50" spans="1:72" ht="11.25" customHeight="1">
      <c r="A50" s="207" t="s">
        <v>624</v>
      </c>
      <c r="B50" s="208"/>
      <c r="C50" s="227" t="s">
        <v>628</v>
      </c>
      <c r="D50" s="228"/>
      <c r="E50" s="229">
        <f>60*25.4</f>
        <v>1524</v>
      </c>
      <c r="F50" s="230"/>
      <c r="G50" s="231"/>
      <c r="H50" s="232"/>
      <c r="I50" s="219"/>
      <c r="J50" s="216"/>
      <c r="K50" s="215"/>
      <c r="L50" s="215"/>
      <c r="M50" s="215"/>
      <c r="N50" s="216"/>
      <c r="O50" s="215">
        <v>0.375</v>
      </c>
      <c r="P50" s="216"/>
      <c r="Q50" s="219">
        <f>Q38</f>
        <v>0.75</v>
      </c>
      <c r="R50" s="216"/>
      <c r="S50" s="937"/>
      <c r="T50" s="938"/>
      <c r="U50" s="220">
        <f>U33</f>
        <v>1.218</v>
      </c>
      <c r="V50" s="221"/>
      <c r="W50" s="221">
        <f>W33</f>
        <v>1.218</v>
      </c>
      <c r="X50" s="222"/>
      <c r="Y50" s="937"/>
      <c r="Z50" s="938"/>
      <c r="AA50" s="220"/>
      <c r="AB50" s="224"/>
      <c r="AC50" s="220">
        <f>AC33</f>
        <v>2.344</v>
      </c>
      <c r="AD50" s="221"/>
      <c r="AE50" s="221">
        <f>AE33</f>
        <v>2.344</v>
      </c>
      <c r="AF50" s="222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6"/>
      <c r="BI50" s="216"/>
      <c r="BJ50" s="218"/>
      <c r="BK50" s="219"/>
      <c r="BL50" s="215"/>
      <c r="BM50" s="215"/>
      <c r="BN50" s="215"/>
      <c r="BO50" s="215"/>
      <c r="BP50" s="215"/>
      <c r="BQ50" s="215"/>
      <c r="BR50" s="215"/>
      <c r="BS50" s="215"/>
      <c r="BT50" s="217"/>
    </row>
    <row r="51" spans="1:72" ht="11.25" customHeight="1">
      <c r="A51" s="207" t="s">
        <v>658</v>
      </c>
      <c r="B51" s="208"/>
      <c r="C51" s="227" t="s">
        <v>662</v>
      </c>
      <c r="D51" s="228"/>
      <c r="E51" s="229">
        <f>62*25.4</f>
        <v>1574.8</v>
      </c>
      <c r="F51" s="230"/>
      <c r="G51" s="231"/>
      <c r="H51" s="232"/>
      <c r="I51" s="219"/>
      <c r="J51" s="216"/>
      <c r="K51" s="215"/>
      <c r="L51" s="215"/>
      <c r="M51" s="215"/>
      <c r="N51" s="216"/>
      <c r="O51" s="215">
        <v>0.375</v>
      </c>
      <c r="P51" s="216"/>
      <c r="Q51" s="219">
        <f>Q38</f>
        <v>0.75</v>
      </c>
      <c r="R51" s="216"/>
      <c r="S51" s="937"/>
      <c r="T51" s="938"/>
      <c r="U51" s="220">
        <f>U33</f>
        <v>1.218</v>
      </c>
      <c r="V51" s="221"/>
      <c r="W51" s="221">
        <f>W33</f>
        <v>1.218</v>
      </c>
      <c r="X51" s="222"/>
      <c r="Y51" s="937"/>
      <c r="Z51" s="938"/>
      <c r="AA51" s="220"/>
      <c r="AB51" s="224"/>
      <c r="AC51" s="220">
        <f>AC33</f>
        <v>2.344</v>
      </c>
      <c r="AD51" s="221"/>
      <c r="AE51" s="221">
        <f>AE33</f>
        <v>2.344</v>
      </c>
      <c r="AF51" s="222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6"/>
      <c r="BI51" s="216"/>
      <c r="BJ51" s="218"/>
      <c r="BK51" s="219"/>
      <c r="BL51" s="215"/>
      <c r="BM51" s="215"/>
      <c r="BN51" s="215"/>
      <c r="BO51" s="215"/>
      <c r="BP51" s="215"/>
      <c r="BQ51" s="215"/>
      <c r="BR51" s="215"/>
      <c r="BS51" s="215"/>
      <c r="BT51" s="217"/>
    </row>
    <row r="52" spans="1:72" ht="11.25" customHeight="1">
      <c r="A52" s="207" t="s">
        <v>659</v>
      </c>
      <c r="B52" s="208"/>
      <c r="C52" s="227" t="s">
        <v>663</v>
      </c>
      <c r="D52" s="228"/>
      <c r="E52" s="229">
        <f>64*25.4</f>
        <v>1625.6</v>
      </c>
      <c r="F52" s="230"/>
      <c r="G52" s="231"/>
      <c r="H52" s="232"/>
      <c r="I52" s="219"/>
      <c r="J52" s="216"/>
      <c r="K52" s="215"/>
      <c r="L52" s="215"/>
      <c r="M52" s="215"/>
      <c r="N52" s="216"/>
      <c r="O52" s="215">
        <v>0.375</v>
      </c>
      <c r="P52" s="216"/>
      <c r="Q52" s="219">
        <f>Q38</f>
        <v>0.75</v>
      </c>
      <c r="R52" s="216"/>
      <c r="S52" s="937"/>
      <c r="T52" s="938"/>
      <c r="U52" s="220">
        <f>U33</f>
        <v>1.218</v>
      </c>
      <c r="V52" s="221"/>
      <c r="W52" s="221">
        <f>W33</f>
        <v>1.218</v>
      </c>
      <c r="X52" s="222"/>
      <c r="Y52" s="937"/>
      <c r="Z52" s="938"/>
      <c r="AA52" s="220"/>
      <c r="AB52" s="224"/>
      <c r="AC52" s="220">
        <f>AC33</f>
        <v>2.344</v>
      </c>
      <c r="AD52" s="221"/>
      <c r="AE52" s="221">
        <f>AE33</f>
        <v>2.344</v>
      </c>
      <c r="AF52" s="222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6"/>
      <c r="BI52" s="216"/>
      <c r="BJ52" s="218"/>
      <c r="BK52" s="219"/>
      <c r="BL52" s="215"/>
      <c r="BM52" s="215"/>
      <c r="BN52" s="215"/>
      <c r="BO52" s="215"/>
      <c r="BP52" s="215"/>
      <c r="BQ52" s="215"/>
      <c r="BR52" s="215"/>
      <c r="BS52" s="215"/>
      <c r="BT52" s="217"/>
    </row>
    <row r="53" spans="1:72" ht="11.25" customHeight="1">
      <c r="A53" s="207" t="s">
        <v>660</v>
      </c>
      <c r="B53" s="208"/>
      <c r="C53" s="227" t="s">
        <v>664</v>
      </c>
      <c r="D53" s="228"/>
      <c r="E53" s="229">
        <f>66*25.4</f>
        <v>1676.3999999999999</v>
      </c>
      <c r="F53" s="230"/>
      <c r="G53" s="231"/>
      <c r="H53" s="232"/>
      <c r="I53" s="219"/>
      <c r="J53" s="216"/>
      <c r="K53" s="215"/>
      <c r="L53" s="215"/>
      <c r="M53" s="215"/>
      <c r="N53" s="216"/>
      <c r="O53" s="215">
        <v>0.375</v>
      </c>
      <c r="P53" s="216"/>
      <c r="Q53" s="219">
        <f>Q38</f>
        <v>0.75</v>
      </c>
      <c r="R53" s="216"/>
      <c r="S53" s="937"/>
      <c r="T53" s="938"/>
      <c r="U53" s="220">
        <f>U33</f>
        <v>1.218</v>
      </c>
      <c r="V53" s="221"/>
      <c r="W53" s="221">
        <f>W33</f>
        <v>1.218</v>
      </c>
      <c r="X53" s="222"/>
      <c r="Y53" s="937"/>
      <c r="Z53" s="938"/>
      <c r="AA53" s="220"/>
      <c r="AB53" s="224"/>
      <c r="AC53" s="220">
        <f>AC33</f>
        <v>2.344</v>
      </c>
      <c r="AD53" s="221"/>
      <c r="AE53" s="221">
        <f>AE33</f>
        <v>2.344</v>
      </c>
      <c r="AF53" s="222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6"/>
      <c r="BI53" s="216"/>
      <c r="BJ53" s="218"/>
      <c r="BK53" s="219"/>
      <c r="BL53" s="215"/>
      <c r="BM53" s="215"/>
      <c r="BN53" s="215"/>
      <c r="BO53" s="215"/>
      <c r="BP53" s="215"/>
      <c r="BQ53" s="215"/>
      <c r="BR53" s="215"/>
      <c r="BS53" s="215"/>
      <c r="BT53" s="217"/>
    </row>
    <row r="54" spans="1:72" ht="11.25" customHeight="1">
      <c r="A54" s="207" t="s">
        <v>661</v>
      </c>
      <c r="B54" s="208"/>
      <c r="C54" s="227" t="s">
        <v>665</v>
      </c>
      <c r="D54" s="228"/>
      <c r="E54" s="229">
        <f>68*25.4</f>
        <v>1727.1999999999998</v>
      </c>
      <c r="F54" s="230"/>
      <c r="G54" s="231"/>
      <c r="H54" s="232"/>
      <c r="I54" s="219"/>
      <c r="J54" s="216"/>
      <c r="K54" s="215"/>
      <c r="L54" s="215"/>
      <c r="M54" s="215"/>
      <c r="N54" s="216"/>
      <c r="O54" s="215">
        <v>0.375</v>
      </c>
      <c r="P54" s="216"/>
      <c r="Q54" s="219">
        <f>Q38</f>
        <v>0.75</v>
      </c>
      <c r="R54" s="216"/>
      <c r="S54" s="937"/>
      <c r="T54" s="938"/>
      <c r="U54" s="220">
        <f>U33</f>
        <v>1.218</v>
      </c>
      <c r="V54" s="221"/>
      <c r="W54" s="221">
        <f>W33</f>
        <v>1.218</v>
      </c>
      <c r="X54" s="222"/>
      <c r="Y54" s="937"/>
      <c r="Z54" s="938"/>
      <c r="AA54" s="220"/>
      <c r="AB54" s="224"/>
      <c r="AC54" s="220">
        <f>AC33</f>
        <v>2.344</v>
      </c>
      <c r="AD54" s="221"/>
      <c r="AE54" s="221">
        <f>AE33</f>
        <v>2.344</v>
      </c>
      <c r="AF54" s="222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6"/>
      <c r="BI54" s="216"/>
      <c r="BJ54" s="218"/>
      <c r="BK54" s="219"/>
      <c r="BL54" s="215"/>
      <c r="BM54" s="215"/>
      <c r="BN54" s="215"/>
      <c r="BO54" s="215"/>
      <c r="BP54" s="215"/>
      <c r="BQ54" s="215"/>
      <c r="BR54" s="215"/>
      <c r="BS54" s="215"/>
      <c r="BT54" s="217"/>
    </row>
    <row r="55" spans="1:72" ht="11.25" customHeight="1">
      <c r="A55" s="225" t="s">
        <v>701</v>
      </c>
      <c r="B55" s="226"/>
      <c r="C55" s="227" t="s">
        <v>702</v>
      </c>
      <c r="D55" s="228"/>
      <c r="E55" s="229">
        <f>70*25.4</f>
        <v>1778</v>
      </c>
      <c r="F55" s="230"/>
      <c r="G55" s="231"/>
      <c r="H55" s="232"/>
      <c r="I55" s="219"/>
      <c r="J55" s="216"/>
      <c r="K55" s="215"/>
      <c r="L55" s="215"/>
      <c r="M55" s="215"/>
      <c r="N55" s="216"/>
      <c r="O55" s="215">
        <v>0.375</v>
      </c>
      <c r="P55" s="216"/>
      <c r="Q55" s="219">
        <f>Q38</f>
        <v>0.75</v>
      </c>
      <c r="R55" s="216"/>
      <c r="S55" s="937"/>
      <c r="T55" s="938"/>
      <c r="U55" s="220">
        <f>U33</f>
        <v>1.218</v>
      </c>
      <c r="V55" s="221"/>
      <c r="W55" s="221">
        <f>W33</f>
        <v>1.218</v>
      </c>
      <c r="X55" s="222"/>
      <c r="Y55" s="937"/>
      <c r="Z55" s="938"/>
      <c r="AA55" s="220"/>
      <c r="AB55" s="224"/>
      <c r="AC55" s="220">
        <f>AC33</f>
        <v>2.344</v>
      </c>
      <c r="AD55" s="221"/>
      <c r="AE55" s="221">
        <f>AE33</f>
        <v>2.344</v>
      </c>
      <c r="AF55" s="222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6"/>
      <c r="BI55" s="216"/>
      <c r="BJ55" s="218"/>
      <c r="BK55" s="219"/>
      <c r="BL55" s="215"/>
      <c r="BM55" s="215"/>
      <c r="BN55" s="215"/>
      <c r="BO55" s="215"/>
      <c r="BP55" s="215"/>
      <c r="BQ55" s="215"/>
      <c r="BR55" s="215"/>
      <c r="BS55" s="215"/>
      <c r="BT55" s="217"/>
    </row>
    <row r="56" spans="1:72" ht="11.25" customHeight="1">
      <c r="A56" s="225" t="s">
        <v>694</v>
      </c>
      <c r="B56" s="226"/>
      <c r="C56" s="227" t="s">
        <v>695</v>
      </c>
      <c r="D56" s="228"/>
      <c r="E56" s="229">
        <f>72*25.4</f>
        <v>1828.8</v>
      </c>
      <c r="F56" s="230"/>
      <c r="G56" s="231"/>
      <c r="H56" s="232"/>
      <c r="I56" s="219"/>
      <c r="J56" s="216"/>
      <c r="K56" s="215"/>
      <c r="L56" s="215"/>
      <c r="M56" s="215"/>
      <c r="N56" s="216"/>
      <c r="O56" s="215">
        <v>0.375</v>
      </c>
      <c r="P56" s="216"/>
      <c r="Q56" s="219">
        <f>Q40</f>
        <v>0.75</v>
      </c>
      <c r="R56" s="216"/>
      <c r="S56" s="937"/>
      <c r="T56" s="938"/>
      <c r="U56" s="220">
        <f>U34</f>
        <v>1.218</v>
      </c>
      <c r="V56" s="221"/>
      <c r="W56" s="221">
        <f>W34</f>
        <v>1.218</v>
      </c>
      <c r="X56" s="222"/>
      <c r="Y56" s="937"/>
      <c r="Z56" s="938"/>
      <c r="AA56" s="220"/>
      <c r="AB56" s="224"/>
      <c r="AC56" s="220">
        <f>AC34</f>
        <v>2.344</v>
      </c>
      <c r="AD56" s="221"/>
      <c r="AE56" s="221">
        <f>AE34</f>
        <v>2.344</v>
      </c>
      <c r="AF56" s="222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6"/>
      <c r="BI56" s="216"/>
      <c r="BJ56" s="218"/>
      <c r="BK56" s="219"/>
      <c r="BL56" s="215"/>
      <c r="BM56" s="215"/>
      <c r="BN56" s="215"/>
      <c r="BO56" s="215"/>
      <c r="BP56" s="215"/>
      <c r="BQ56" s="215"/>
      <c r="BR56" s="215"/>
      <c r="BS56" s="215"/>
      <c r="BT56" s="217"/>
    </row>
    <row r="57" spans="1:72" ht="11.25" customHeight="1">
      <c r="A57" s="225" t="s">
        <v>703</v>
      </c>
      <c r="B57" s="226"/>
      <c r="C57" s="227" t="s">
        <v>704</v>
      </c>
      <c r="D57" s="228"/>
      <c r="E57" s="229">
        <f>74*25.4</f>
        <v>1879.6</v>
      </c>
      <c r="F57" s="230"/>
      <c r="G57" s="231"/>
      <c r="H57" s="232"/>
      <c r="I57" s="219"/>
      <c r="J57" s="216"/>
      <c r="K57" s="215"/>
      <c r="L57" s="215"/>
      <c r="M57" s="215"/>
      <c r="N57" s="216"/>
      <c r="O57" s="215">
        <v>0.375</v>
      </c>
      <c r="P57" s="216"/>
      <c r="Q57" s="219">
        <f>Q41</f>
        <v>0.75</v>
      </c>
      <c r="R57" s="216"/>
      <c r="S57" s="937"/>
      <c r="T57" s="938"/>
      <c r="U57" s="220">
        <f>U35</f>
        <v>1.218</v>
      </c>
      <c r="V57" s="221"/>
      <c r="W57" s="221">
        <f>W35</f>
        <v>1.218</v>
      </c>
      <c r="X57" s="222"/>
      <c r="Y57" s="937"/>
      <c r="Z57" s="938"/>
      <c r="AA57" s="220"/>
      <c r="AB57" s="224"/>
      <c r="AC57" s="220">
        <f>AC35</f>
        <v>2.344</v>
      </c>
      <c r="AD57" s="221"/>
      <c r="AE57" s="221">
        <f>AE35</f>
        <v>2.344</v>
      </c>
      <c r="AF57" s="222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6"/>
      <c r="BI57" s="216"/>
      <c r="BJ57" s="218"/>
      <c r="BK57" s="219"/>
      <c r="BL57" s="215"/>
      <c r="BM57" s="215"/>
      <c r="BN57" s="215"/>
      <c r="BO57" s="215"/>
      <c r="BP57" s="215"/>
      <c r="BQ57" s="215"/>
      <c r="BR57" s="215"/>
      <c r="BS57" s="215"/>
      <c r="BT57" s="217"/>
    </row>
    <row r="58" spans="1:72" ht="11.25" customHeight="1">
      <c r="A58" s="225" t="s">
        <v>667</v>
      </c>
      <c r="B58" s="226"/>
      <c r="C58" s="227" t="s">
        <v>669</v>
      </c>
      <c r="D58" s="228"/>
      <c r="E58" s="229">
        <f>76*25.4</f>
        <v>1930.3999999999999</v>
      </c>
      <c r="F58" s="230"/>
      <c r="G58" s="231"/>
      <c r="H58" s="232"/>
      <c r="I58" s="219"/>
      <c r="J58" s="216"/>
      <c r="K58" s="215"/>
      <c r="L58" s="215"/>
      <c r="M58" s="215"/>
      <c r="N58" s="216"/>
      <c r="O58" s="215">
        <v>0.375</v>
      </c>
      <c r="P58" s="216"/>
      <c r="Q58" s="219">
        <f>Q38</f>
        <v>0.75</v>
      </c>
      <c r="R58" s="216"/>
      <c r="S58" s="937"/>
      <c r="T58" s="938"/>
      <c r="U58" s="220">
        <f>U33</f>
        <v>1.218</v>
      </c>
      <c r="V58" s="221"/>
      <c r="W58" s="221">
        <f>W33</f>
        <v>1.218</v>
      </c>
      <c r="X58" s="222"/>
      <c r="Y58" s="937"/>
      <c r="Z58" s="938"/>
      <c r="AA58" s="220"/>
      <c r="AB58" s="224"/>
      <c r="AC58" s="220">
        <f>AC33</f>
        <v>2.344</v>
      </c>
      <c r="AD58" s="221"/>
      <c r="AE58" s="221">
        <f>AE33</f>
        <v>2.344</v>
      </c>
      <c r="AF58" s="222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6"/>
      <c r="BI58" s="216"/>
      <c r="BJ58" s="218"/>
      <c r="BK58" s="219"/>
      <c r="BL58" s="215"/>
      <c r="BM58" s="215"/>
      <c r="BN58" s="215"/>
      <c r="BO58" s="215"/>
      <c r="BP58" s="215"/>
      <c r="BQ58" s="215"/>
      <c r="BR58" s="215"/>
      <c r="BS58" s="215"/>
      <c r="BT58" s="217"/>
    </row>
    <row r="59" spans="1:72" ht="11.25" customHeight="1">
      <c r="A59" s="225" t="s">
        <v>666</v>
      </c>
      <c r="B59" s="226"/>
      <c r="C59" s="227" t="s">
        <v>668</v>
      </c>
      <c r="D59" s="228"/>
      <c r="E59" s="229">
        <f>78*25.4</f>
        <v>1981.1999999999998</v>
      </c>
      <c r="F59" s="230"/>
      <c r="G59" s="231"/>
      <c r="H59" s="232"/>
      <c r="I59" s="219"/>
      <c r="J59" s="216"/>
      <c r="K59" s="215"/>
      <c r="L59" s="215"/>
      <c r="M59" s="215"/>
      <c r="N59" s="216"/>
      <c r="O59" s="215">
        <v>0.375</v>
      </c>
      <c r="P59" s="216"/>
      <c r="Q59" s="219">
        <f>Q38</f>
        <v>0.75</v>
      </c>
      <c r="R59" s="216"/>
      <c r="S59" s="937"/>
      <c r="T59" s="938"/>
      <c r="U59" s="220">
        <f>U33</f>
        <v>1.218</v>
      </c>
      <c r="V59" s="221"/>
      <c r="W59" s="221">
        <f>W33</f>
        <v>1.218</v>
      </c>
      <c r="X59" s="222"/>
      <c r="Y59" s="937"/>
      <c r="Z59" s="938"/>
      <c r="AA59" s="220"/>
      <c r="AB59" s="224"/>
      <c r="AC59" s="220">
        <f>AC33</f>
        <v>2.344</v>
      </c>
      <c r="AD59" s="221"/>
      <c r="AE59" s="221">
        <f>AE33</f>
        <v>2.344</v>
      </c>
      <c r="AF59" s="222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6"/>
      <c r="BI59" s="216"/>
      <c r="BJ59" s="218"/>
      <c r="BK59" s="219"/>
      <c r="BL59" s="215"/>
      <c r="BM59" s="215"/>
      <c r="BN59" s="215"/>
      <c r="BO59" s="215"/>
      <c r="BP59" s="215"/>
      <c r="BQ59" s="215"/>
      <c r="BR59" s="215"/>
      <c r="BS59" s="215"/>
      <c r="BT59" s="217"/>
    </row>
    <row r="60" spans="1:72" ht="11.25" customHeight="1">
      <c r="A60" s="225" t="s">
        <v>705</v>
      </c>
      <c r="B60" s="226"/>
      <c r="C60" s="227" t="s">
        <v>706</v>
      </c>
      <c r="D60" s="228"/>
      <c r="E60" s="229">
        <f>80*25.4</f>
        <v>2032</v>
      </c>
      <c r="F60" s="230"/>
      <c r="G60" s="231"/>
      <c r="H60" s="232"/>
      <c r="I60" s="219"/>
      <c r="J60" s="216"/>
      <c r="K60" s="215"/>
      <c r="L60" s="215"/>
      <c r="M60" s="215"/>
      <c r="N60" s="216"/>
      <c r="O60" s="215">
        <v>0.375</v>
      </c>
      <c r="P60" s="216"/>
      <c r="Q60" s="219">
        <f>Q40</f>
        <v>0.75</v>
      </c>
      <c r="R60" s="216"/>
      <c r="S60" s="937"/>
      <c r="T60" s="938"/>
      <c r="U60" s="220">
        <f>U34</f>
        <v>1.218</v>
      </c>
      <c r="V60" s="221"/>
      <c r="W60" s="221">
        <f>W34</f>
        <v>1.218</v>
      </c>
      <c r="X60" s="222"/>
      <c r="Y60" s="937"/>
      <c r="Z60" s="938"/>
      <c r="AA60" s="220"/>
      <c r="AB60" s="224"/>
      <c r="AC60" s="220">
        <f>AC34</f>
        <v>2.344</v>
      </c>
      <c r="AD60" s="221"/>
      <c r="AE60" s="221">
        <f>AE34</f>
        <v>2.344</v>
      </c>
      <c r="AF60" s="222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6"/>
      <c r="BI60" s="216"/>
      <c r="BJ60" s="218"/>
      <c r="BK60" s="219"/>
      <c r="BL60" s="215"/>
      <c r="BM60" s="215"/>
      <c r="BN60" s="215"/>
      <c r="BO60" s="215"/>
      <c r="BP60" s="215"/>
      <c r="BQ60" s="215"/>
      <c r="BR60" s="215"/>
      <c r="BS60" s="215"/>
      <c r="BT60" s="217"/>
    </row>
    <row r="61" spans="1:72" ht="11.25" customHeight="1">
      <c r="A61" s="225" t="s">
        <v>742</v>
      </c>
      <c r="B61" s="226"/>
      <c r="C61" s="227" t="s">
        <v>743</v>
      </c>
      <c r="D61" s="228"/>
      <c r="E61" s="229">
        <f>84*25.4</f>
        <v>2133.6</v>
      </c>
      <c r="F61" s="230"/>
      <c r="G61" s="231"/>
      <c r="H61" s="232"/>
      <c r="I61" s="219"/>
      <c r="J61" s="216"/>
      <c r="K61" s="215"/>
      <c r="L61" s="215"/>
      <c r="M61" s="215"/>
      <c r="N61" s="216"/>
      <c r="O61" s="215">
        <v>0.375</v>
      </c>
      <c r="P61" s="216"/>
      <c r="Q61" s="219">
        <f>Q41</f>
        <v>0.75</v>
      </c>
      <c r="R61" s="216"/>
      <c r="S61" s="937"/>
      <c r="T61" s="938"/>
      <c r="U61" s="220">
        <f>U35</f>
        <v>1.218</v>
      </c>
      <c r="V61" s="221"/>
      <c r="W61" s="221">
        <f>W35</f>
        <v>1.218</v>
      </c>
      <c r="X61" s="222"/>
      <c r="Y61" s="937"/>
      <c r="Z61" s="938"/>
      <c r="AA61" s="220"/>
      <c r="AB61" s="224"/>
      <c r="AC61" s="220">
        <f>AC35</f>
        <v>2.344</v>
      </c>
      <c r="AD61" s="221"/>
      <c r="AE61" s="221">
        <f>AE35</f>
        <v>2.344</v>
      </c>
      <c r="AF61" s="222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6"/>
      <c r="BI61" s="216"/>
      <c r="BJ61" s="218"/>
      <c r="BK61" s="219"/>
      <c r="BL61" s="215"/>
      <c r="BM61" s="215"/>
      <c r="BN61" s="215"/>
      <c r="BO61" s="215"/>
      <c r="BP61" s="215"/>
      <c r="BQ61" s="215"/>
      <c r="BR61" s="215"/>
      <c r="BS61" s="215"/>
      <c r="BT61" s="217"/>
    </row>
    <row r="62" spans="1:72" ht="11.25" customHeight="1">
      <c r="A62" s="372" t="s">
        <v>740</v>
      </c>
      <c r="B62" s="373"/>
      <c r="C62" s="227" t="s">
        <v>741</v>
      </c>
      <c r="D62" s="228"/>
      <c r="E62" s="229">
        <f>88*25.4</f>
        <v>2235.2</v>
      </c>
      <c r="F62" s="230"/>
      <c r="G62" s="231"/>
      <c r="H62" s="232"/>
      <c r="I62" s="219"/>
      <c r="J62" s="216"/>
      <c r="K62" s="215"/>
      <c r="L62" s="215"/>
      <c r="M62" s="215"/>
      <c r="N62" s="216"/>
      <c r="O62" s="215">
        <v>0.375</v>
      </c>
      <c r="P62" s="216"/>
      <c r="Q62" s="219">
        <f>Q41</f>
        <v>0.75</v>
      </c>
      <c r="R62" s="216"/>
      <c r="S62" s="937"/>
      <c r="T62" s="938"/>
      <c r="U62" s="220">
        <f>U35</f>
        <v>1.218</v>
      </c>
      <c r="V62" s="221"/>
      <c r="W62" s="221">
        <f>W35</f>
        <v>1.218</v>
      </c>
      <c r="X62" s="222"/>
      <c r="Y62" s="937"/>
      <c r="Z62" s="938"/>
      <c r="AA62" s="220"/>
      <c r="AB62" s="224"/>
      <c r="AC62" s="220">
        <f>AC35</f>
        <v>2.344</v>
      </c>
      <c r="AD62" s="221"/>
      <c r="AE62" s="221">
        <f>AE35</f>
        <v>2.344</v>
      </c>
      <c r="AF62" s="222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6"/>
      <c r="BI62" s="216"/>
      <c r="BJ62" s="218"/>
      <c r="BK62" s="219"/>
      <c r="BL62" s="215"/>
      <c r="BM62" s="215"/>
      <c r="BN62" s="215"/>
      <c r="BO62" s="215"/>
      <c r="BP62" s="215"/>
      <c r="BQ62" s="215"/>
      <c r="BR62" s="215"/>
      <c r="BS62" s="215"/>
      <c r="BT62" s="217"/>
    </row>
    <row r="63" spans="1:72" ht="11.25" customHeight="1">
      <c r="A63" s="225" t="s">
        <v>710</v>
      </c>
      <c r="B63" s="226"/>
      <c r="C63" s="227" t="s">
        <v>711</v>
      </c>
      <c r="D63" s="228"/>
      <c r="E63" s="229">
        <f>90*25.4</f>
        <v>2286</v>
      </c>
      <c r="F63" s="230"/>
      <c r="G63" s="231"/>
      <c r="H63" s="232"/>
      <c r="I63" s="219"/>
      <c r="J63" s="216"/>
      <c r="K63" s="215"/>
      <c r="L63" s="215"/>
      <c r="M63" s="215"/>
      <c r="N63" s="216"/>
      <c r="O63" s="215">
        <v>0.375</v>
      </c>
      <c r="P63" s="216"/>
      <c r="Q63" s="219">
        <f>Q41</f>
        <v>0.75</v>
      </c>
      <c r="R63" s="216"/>
      <c r="S63" s="937"/>
      <c r="T63" s="938"/>
      <c r="U63" s="220">
        <f>U35</f>
        <v>1.218</v>
      </c>
      <c r="V63" s="221"/>
      <c r="W63" s="221">
        <f>W35</f>
        <v>1.218</v>
      </c>
      <c r="X63" s="222"/>
      <c r="Y63" s="937"/>
      <c r="Z63" s="938"/>
      <c r="AA63" s="220"/>
      <c r="AB63" s="224"/>
      <c r="AC63" s="220">
        <f>AC35</f>
        <v>2.344</v>
      </c>
      <c r="AD63" s="221"/>
      <c r="AE63" s="221">
        <f>AE35</f>
        <v>2.344</v>
      </c>
      <c r="AF63" s="222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6"/>
      <c r="BI63" s="216"/>
      <c r="BJ63" s="218"/>
      <c r="BK63" s="219"/>
      <c r="BL63" s="215"/>
      <c r="BM63" s="215"/>
      <c r="BN63" s="215"/>
      <c r="BO63" s="215"/>
      <c r="BP63" s="215"/>
      <c r="BQ63" s="215"/>
      <c r="BR63" s="215"/>
      <c r="BS63" s="215"/>
      <c r="BT63" s="217"/>
    </row>
    <row r="64" spans="1:72" ht="11.25" customHeight="1">
      <c r="A64" s="225" t="s">
        <v>712</v>
      </c>
      <c r="B64" s="226"/>
      <c r="C64" s="227" t="s">
        <v>713</v>
      </c>
      <c r="D64" s="228"/>
      <c r="E64" s="238">
        <f>25*100</f>
        <v>2500</v>
      </c>
      <c r="F64" s="239"/>
      <c r="G64" s="231"/>
      <c r="H64" s="232"/>
      <c r="I64" s="219"/>
      <c r="J64" s="216"/>
      <c r="K64" s="215"/>
      <c r="L64" s="215"/>
      <c r="M64" s="215"/>
      <c r="N64" s="216"/>
      <c r="O64" s="215">
        <v>0.375</v>
      </c>
      <c r="P64" s="216"/>
      <c r="Q64" s="219">
        <f>Q42</f>
        <v>0.75</v>
      </c>
      <c r="R64" s="216"/>
      <c r="S64" s="937"/>
      <c r="T64" s="938"/>
      <c r="U64" s="220">
        <f>U36</f>
        <v>1.218</v>
      </c>
      <c r="V64" s="221"/>
      <c r="W64" s="221">
        <f>W36</f>
        <v>1.218</v>
      </c>
      <c r="X64" s="222"/>
      <c r="Y64" s="937"/>
      <c r="Z64" s="938"/>
      <c r="AA64" s="220"/>
      <c r="AB64" s="224"/>
      <c r="AC64" s="220">
        <f>AC36</f>
        <v>2.344</v>
      </c>
      <c r="AD64" s="221"/>
      <c r="AE64" s="221">
        <f>AE36</f>
        <v>2.344</v>
      </c>
      <c r="AF64" s="222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6"/>
      <c r="BI64" s="216"/>
      <c r="BJ64" s="218"/>
      <c r="BK64" s="219"/>
      <c r="BL64" s="215"/>
      <c r="BM64" s="215"/>
      <c r="BN64" s="215"/>
      <c r="BO64" s="215"/>
      <c r="BP64" s="215"/>
      <c r="BQ64" s="215"/>
      <c r="BR64" s="215"/>
      <c r="BS64" s="215"/>
      <c r="BT64" s="217"/>
    </row>
    <row r="65" spans="1:72" ht="11.25" customHeight="1">
      <c r="A65" s="225" t="s">
        <v>714</v>
      </c>
      <c r="B65" s="226"/>
      <c r="C65" s="227" t="s">
        <v>716</v>
      </c>
      <c r="D65" s="228"/>
      <c r="E65" s="238">
        <f>25*104</f>
        <v>2600</v>
      </c>
      <c r="F65" s="239"/>
      <c r="G65" s="231"/>
      <c r="H65" s="232"/>
      <c r="I65" s="219"/>
      <c r="J65" s="216"/>
      <c r="K65" s="215"/>
      <c r="L65" s="215"/>
      <c r="M65" s="215"/>
      <c r="N65" s="216"/>
      <c r="O65" s="215">
        <v>0.375</v>
      </c>
      <c r="P65" s="216"/>
      <c r="Q65" s="219">
        <f>Q43</f>
        <v>0.75</v>
      </c>
      <c r="R65" s="216"/>
      <c r="S65" s="937"/>
      <c r="T65" s="938"/>
      <c r="U65" s="220">
        <f>U37</f>
        <v>1.218</v>
      </c>
      <c r="V65" s="221"/>
      <c r="W65" s="221">
        <f>W37</f>
        <v>1.218</v>
      </c>
      <c r="X65" s="222"/>
      <c r="Y65" s="937"/>
      <c r="Z65" s="938"/>
      <c r="AA65" s="220"/>
      <c r="AB65" s="224"/>
      <c r="AC65" s="220">
        <f>AC37</f>
        <v>2.344</v>
      </c>
      <c r="AD65" s="221"/>
      <c r="AE65" s="221">
        <f>AE37</f>
        <v>2.344</v>
      </c>
      <c r="AF65" s="222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6"/>
      <c r="BI65" s="216"/>
      <c r="BJ65" s="218"/>
      <c r="BK65" s="219"/>
      <c r="BL65" s="215"/>
      <c r="BM65" s="215"/>
      <c r="BN65" s="215"/>
      <c r="BO65" s="215"/>
      <c r="BP65" s="215"/>
      <c r="BQ65" s="215"/>
      <c r="BR65" s="215"/>
      <c r="BS65" s="215"/>
      <c r="BT65" s="217"/>
    </row>
    <row r="66" spans="1:72" ht="11.25" customHeight="1">
      <c r="A66" s="225" t="s">
        <v>715</v>
      </c>
      <c r="B66" s="226"/>
      <c r="C66" s="227" t="s">
        <v>719</v>
      </c>
      <c r="D66" s="228"/>
      <c r="E66" s="238">
        <f>25*108</f>
        <v>2700</v>
      </c>
      <c r="F66" s="239"/>
      <c r="G66" s="231"/>
      <c r="H66" s="232"/>
      <c r="I66" s="219"/>
      <c r="J66" s="216"/>
      <c r="K66" s="215"/>
      <c r="L66" s="215"/>
      <c r="M66" s="215"/>
      <c r="N66" s="216"/>
      <c r="O66" s="215">
        <v>0.375</v>
      </c>
      <c r="P66" s="216"/>
      <c r="Q66" s="219">
        <f>Q44</f>
        <v>0.75</v>
      </c>
      <c r="R66" s="216"/>
      <c r="S66" s="937"/>
      <c r="T66" s="938"/>
      <c r="U66" s="220">
        <f>U38</f>
        <v>1.218</v>
      </c>
      <c r="V66" s="221"/>
      <c r="W66" s="221">
        <f>W38</f>
        <v>1.218</v>
      </c>
      <c r="X66" s="222"/>
      <c r="Y66" s="937"/>
      <c r="Z66" s="938"/>
      <c r="AA66" s="220"/>
      <c r="AB66" s="224"/>
      <c r="AC66" s="220">
        <f>AC38</f>
        <v>2.344</v>
      </c>
      <c r="AD66" s="221"/>
      <c r="AE66" s="221">
        <f>AE38</f>
        <v>2.344</v>
      </c>
      <c r="AF66" s="222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6"/>
      <c r="BI66" s="216"/>
      <c r="BJ66" s="218"/>
      <c r="BK66" s="219"/>
      <c r="BL66" s="215"/>
      <c r="BM66" s="215"/>
      <c r="BN66" s="215"/>
      <c r="BO66" s="215"/>
      <c r="BP66" s="215"/>
      <c r="BQ66" s="215"/>
      <c r="BR66" s="215"/>
      <c r="BS66" s="215"/>
      <c r="BT66" s="217"/>
    </row>
    <row r="67" spans="1:72" ht="11.25" customHeight="1">
      <c r="A67" s="213" t="s">
        <v>718</v>
      </c>
      <c r="B67" s="212"/>
      <c r="C67" s="210" t="s">
        <v>717</v>
      </c>
      <c r="D67" s="211"/>
      <c r="E67" s="203">
        <f>25*112</f>
        <v>2800</v>
      </c>
      <c r="F67" s="204"/>
      <c r="G67" s="205"/>
      <c r="H67" s="206"/>
      <c r="I67" s="237"/>
      <c r="J67" s="235"/>
      <c r="K67" s="233"/>
      <c r="L67" s="233"/>
      <c r="M67" s="233"/>
      <c r="N67" s="235"/>
      <c r="O67" s="233">
        <v>0.375</v>
      </c>
      <c r="P67" s="235"/>
      <c r="Q67" s="237">
        <f>Q43</f>
        <v>0.75</v>
      </c>
      <c r="R67" s="235"/>
      <c r="S67" s="941"/>
      <c r="T67" s="942"/>
      <c r="U67" s="242">
        <f>U37</f>
        <v>1.218</v>
      </c>
      <c r="V67" s="240"/>
      <c r="W67" s="240">
        <f>W37</f>
        <v>1.218</v>
      </c>
      <c r="X67" s="214"/>
      <c r="Y67" s="941"/>
      <c r="Z67" s="942"/>
      <c r="AA67" s="242"/>
      <c r="AB67" s="241"/>
      <c r="AC67" s="242">
        <f>AC37</f>
        <v>2.344</v>
      </c>
      <c r="AD67" s="240"/>
      <c r="AE67" s="240">
        <f>AE37</f>
        <v>2.344</v>
      </c>
      <c r="AF67" s="241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5"/>
      <c r="BI67" s="235"/>
      <c r="BJ67" s="236"/>
      <c r="BK67" s="237"/>
      <c r="BL67" s="233"/>
      <c r="BM67" s="233"/>
      <c r="BN67" s="233"/>
      <c r="BO67" s="233"/>
      <c r="BP67" s="233"/>
      <c r="BQ67" s="233"/>
      <c r="BR67" s="233"/>
      <c r="BS67" s="233"/>
      <c r="BT67" s="234"/>
    </row>
    <row r="68" spans="1:62" ht="11.25" customHeight="1">
      <c r="A68" s="84" t="s">
        <v>296</v>
      </c>
      <c r="B68" s="1"/>
      <c r="C68" s="11" t="s">
        <v>297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24"/>
    </row>
    <row r="69" spans="1:62" ht="11.25" customHeight="1">
      <c r="A69" s="9"/>
      <c r="B69" s="10"/>
      <c r="C69" s="12" t="s">
        <v>189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"/>
      <c r="AS69" s="1"/>
      <c r="AT69" s="1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9"/>
    </row>
    <row r="70" spans="1:53" ht="11.25" customHeight="1">
      <c r="A70" s="1" t="s">
        <v>300</v>
      </c>
      <c r="AR70" s="8"/>
      <c r="AS70" s="8"/>
      <c r="AT70" s="8"/>
      <c r="AU70" s="1"/>
      <c r="AV70" s="1"/>
      <c r="AW70" s="1"/>
      <c r="AX70" s="1"/>
      <c r="AY70" s="1"/>
      <c r="AZ70" s="1"/>
      <c r="BA70" s="85" t="s">
        <v>301</v>
      </c>
    </row>
    <row r="71" ht="13.5" customHeight="1"/>
  </sheetData>
  <mergeCells count="2119"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AC62:AD62"/>
    <mergeCell ref="AE62:AF62"/>
    <mergeCell ref="S62:T62"/>
    <mergeCell ref="Y62:Z62"/>
    <mergeCell ref="Q62:R62"/>
    <mergeCell ref="U62:V62"/>
    <mergeCell ref="W62:X62"/>
    <mergeCell ref="AA62:AB62"/>
    <mergeCell ref="I62:J62"/>
    <mergeCell ref="K62:L62"/>
    <mergeCell ref="M62:N62"/>
    <mergeCell ref="O62:P62"/>
    <mergeCell ref="A62:B62"/>
    <mergeCell ref="C62:D62"/>
    <mergeCell ref="E62:F62"/>
    <mergeCell ref="G62:H62"/>
    <mergeCell ref="BO55:BP55"/>
    <mergeCell ref="BQ55:BR55"/>
    <mergeCell ref="BS55:BT55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S55:AT55"/>
    <mergeCell ref="AU55:AV55"/>
    <mergeCell ref="AW55:AX55"/>
    <mergeCell ref="AA55:AB55"/>
    <mergeCell ref="AK55:AL55"/>
    <mergeCell ref="AM55:AN55"/>
    <mergeCell ref="AO55:AP55"/>
    <mergeCell ref="AQ55:AR55"/>
    <mergeCell ref="S55:T55"/>
    <mergeCell ref="Y55:Z55"/>
    <mergeCell ref="AG55:AH55"/>
    <mergeCell ref="AI55:AJ55"/>
    <mergeCell ref="U55:V55"/>
    <mergeCell ref="W55:X55"/>
    <mergeCell ref="AC55:AD55"/>
    <mergeCell ref="AE55:AF55"/>
    <mergeCell ref="BS58:BT58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BK58:BL58"/>
    <mergeCell ref="BM58:BN58"/>
    <mergeCell ref="BO58:BP58"/>
    <mergeCell ref="BQ58:BR58"/>
    <mergeCell ref="BC58:BD58"/>
    <mergeCell ref="BE58:BF58"/>
    <mergeCell ref="BG58:BH58"/>
    <mergeCell ref="BI58:BJ58"/>
    <mergeCell ref="AW58:AX58"/>
    <mergeCell ref="AA58:AB58"/>
    <mergeCell ref="AY58:AZ58"/>
    <mergeCell ref="BA58:BB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AC58:AD58"/>
    <mergeCell ref="AE58:AF58"/>
    <mergeCell ref="S58:T58"/>
    <mergeCell ref="Y58:Z58"/>
    <mergeCell ref="O58:P58"/>
    <mergeCell ref="Q58:R58"/>
    <mergeCell ref="U58:V58"/>
    <mergeCell ref="W58:X58"/>
    <mergeCell ref="BO54:BP54"/>
    <mergeCell ref="BQ54:BR54"/>
    <mergeCell ref="BS54:BT54"/>
    <mergeCell ref="A58:B58"/>
    <mergeCell ref="C58:D58"/>
    <mergeCell ref="E58:F58"/>
    <mergeCell ref="G58:H58"/>
    <mergeCell ref="I58:J58"/>
    <mergeCell ref="K58:L58"/>
    <mergeCell ref="M58:N58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AS54:AT54"/>
    <mergeCell ref="AU54:AV54"/>
    <mergeCell ref="AW54:AX54"/>
    <mergeCell ref="AA54:AB54"/>
    <mergeCell ref="AK54:AL54"/>
    <mergeCell ref="AM54:AN54"/>
    <mergeCell ref="AO54:AP54"/>
    <mergeCell ref="AQ54:AR54"/>
    <mergeCell ref="S54:T54"/>
    <mergeCell ref="Y54:Z54"/>
    <mergeCell ref="AG54:AH54"/>
    <mergeCell ref="AI54:AJ54"/>
    <mergeCell ref="U54:V54"/>
    <mergeCell ref="W54:X54"/>
    <mergeCell ref="AC54:AD54"/>
    <mergeCell ref="AE54:AF54"/>
    <mergeCell ref="BS53:B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K53:BL53"/>
    <mergeCell ref="BM53:BN53"/>
    <mergeCell ref="BO53:BP53"/>
    <mergeCell ref="BQ53:BR53"/>
    <mergeCell ref="BC53:BD53"/>
    <mergeCell ref="BE53:BF53"/>
    <mergeCell ref="BG53:BH53"/>
    <mergeCell ref="BI53:BJ53"/>
    <mergeCell ref="AW53:AX53"/>
    <mergeCell ref="AA53:AB53"/>
    <mergeCell ref="AY53:AZ53"/>
    <mergeCell ref="BA53:BB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AC53:AD53"/>
    <mergeCell ref="AE53:AF53"/>
    <mergeCell ref="S53:T53"/>
    <mergeCell ref="Y53:Z53"/>
    <mergeCell ref="O53:P53"/>
    <mergeCell ref="Q53:R53"/>
    <mergeCell ref="U53:V53"/>
    <mergeCell ref="W53:X53"/>
    <mergeCell ref="BO52:BP52"/>
    <mergeCell ref="BQ52:BR52"/>
    <mergeCell ref="BS52:BT52"/>
    <mergeCell ref="A53:B53"/>
    <mergeCell ref="C53:D53"/>
    <mergeCell ref="E53:F53"/>
    <mergeCell ref="G53:H53"/>
    <mergeCell ref="I53:J53"/>
    <mergeCell ref="K53:L53"/>
    <mergeCell ref="M53:N53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S52:AT52"/>
    <mergeCell ref="AU52:AV52"/>
    <mergeCell ref="AW52:AX52"/>
    <mergeCell ref="AA52:AB52"/>
    <mergeCell ref="AK52:AL52"/>
    <mergeCell ref="AM52:AN52"/>
    <mergeCell ref="AO52:AP52"/>
    <mergeCell ref="AQ52:AR52"/>
    <mergeCell ref="S52:T52"/>
    <mergeCell ref="Y52:Z52"/>
    <mergeCell ref="AG52:AH52"/>
    <mergeCell ref="AI52:AJ52"/>
    <mergeCell ref="U52:V52"/>
    <mergeCell ref="W52:X52"/>
    <mergeCell ref="AC52:AD52"/>
    <mergeCell ref="AE52:AF52"/>
    <mergeCell ref="BS51:BT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AW51:AX51"/>
    <mergeCell ref="AA51:AB51"/>
    <mergeCell ref="AY51:AZ51"/>
    <mergeCell ref="BA51:BB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AC51:AD51"/>
    <mergeCell ref="AE51:AF51"/>
    <mergeCell ref="S51:T51"/>
    <mergeCell ref="Y51:Z51"/>
    <mergeCell ref="O51:P51"/>
    <mergeCell ref="Q51:R51"/>
    <mergeCell ref="U51:V51"/>
    <mergeCell ref="W51:X51"/>
    <mergeCell ref="BO50:BP50"/>
    <mergeCell ref="BQ50:BR50"/>
    <mergeCell ref="BS50:BT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AY50:AZ50"/>
    <mergeCell ref="BA50:BB50"/>
    <mergeCell ref="BC50:BD50"/>
    <mergeCell ref="BE50:BF50"/>
    <mergeCell ref="AS50:AT50"/>
    <mergeCell ref="AU50:AV50"/>
    <mergeCell ref="AW50:AX50"/>
    <mergeCell ref="AA50:AB50"/>
    <mergeCell ref="AK50:AL50"/>
    <mergeCell ref="AM50:AN50"/>
    <mergeCell ref="AO50:AP50"/>
    <mergeCell ref="AQ50:AR50"/>
    <mergeCell ref="S50:T50"/>
    <mergeCell ref="Y50:Z50"/>
    <mergeCell ref="AG50:AH50"/>
    <mergeCell ref="AI50:AJ50"/>
    <mergeCell ref="U50:V50"/>
    <mergeCell ref="W50:X50"/>
    <mergeCell ref="AC50:AD50"/>
    <mergeCell ref="AE50:AF50"/>
    <mergeCell ref="BS49:BT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BK49:BL49"/>
    <mergeCell ref="BM49:BN49"/>
    <mergeCell ref="BO49:BP49"/>
    <mergeCell ref="BQ49:BR49"/>
    <mergeCell ref="BC49:BD49"/>
    <mergeCell ref="BE49:BF49"/>
    <mergeCell ref="BG49:BH49"/>
    <mergeCell ref="BI49:BJ49"/>
    <mergeCell ref="AW49:AX49"/>
    <mergeCell ref="AA49:AB49"/>
    <mergeCell ref="AY49:AZ49"/>
    <mergeCell ref="BA49:BB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AC49:AD49"/>
    <mergeCell ref="AE49:AF49"/>
    <mergeCell ref="S49:T49"/>
    <mergeCell ref="Y49:Z49"/>
    <mergeCell ref="O49:P49"/>
    <mergeCell ref="Q49:R49"/>
    <mergeCell ref="U49:V49"/>
    <mergeCell ref="W49:X49"/>
    <mergeCell ref="BO48:BP48"/>
    <mergeCell ref="BQ48:BR48"/>
    <mergeCell ref="BS48:BT48"/>
    <mergeCell ref="A49:B49"/>
    <mergeCell ref="C49:D49"/>
    <mergeCell ref="E49:F49"/>
    <mergeCell ref="G49:H49"/>
    <mergeCell ref="I49:J49"/>
    <mergeCell ref="K49:L49"/>
    <mergeCell ref="M49:N49"/>
    <mergeCell ref="BG48:BH48"/>
    <mergeCell ref="BI48:BJ48"/>
    <mergeCell ref="BK48:BL48"/>
    <mergeCell ref="BM48:BN48"/>
    <mergeCell ref="AY48:AZ48"/>
    <mergeCell ref="BA48:BB48"/>
    <mergeCell ref="BC48:BD48"/>
    <mergeCell ref="BE48:BF48"/>
    <mergeCell ref="AS48:AT48"/>
    <mergeCell ref="AU48:AV48"/>
    <mergeCell ref="AW48:AX48"/>
    <mergeCell ref="AA48:AB48"/>
    <mergeCell ref="AK48:AL48"/>
    <mergeCell ref="AM48:AN48"/>
    <mergeCell ref="AO48:AP48"/>
    <mergeCell ref="AQ48:AR48"/>
    <mergeCell ref="S48:T48"/>
    <mergeCell ref="Y48:Z48"/>
    <mergeCell ref="AG48:AH48"/>
    <mergeCell ref="AI48:AJ48"/>
    <mergeCell ref="U48:V48"/>
    <mergeCell ref="W48:X48"/>
    <mergeCell ref="AC48:AD48"/>
    <mergeCell ref="AE48:AF48"/>
    <mergeCell ref="BS47:BT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K47:BL47"/>
    <mergeCell ref="BM47:BN47"/>
    <mergeCell ref="BO47:BP47"/>
    <mergeCell ref="BQ47:BR47"/>
    <mergeCell ref="BC47:BD47"/>
    <mergeCell ref="BE47:BF47"/>
    <mergeCell ref="BG47:BH47"/>
    <mergeCell ref="BI47:BJ47"/>
    <mergeCell ref="AW47:AX47"/>
    <mergeCell ref="AA47:AB47"/>
    <mergeCell ref="AY47:AZ47"/>
    <mergeCell ref="BA47:BB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AC47:AD47"/>
    <mergeCell ref="AE47:AF47"/>
    <mergeCell ref="S47:T47"/>
    <mergeCell ref="Y47:Z47"/>
    <mergeCell ref="O47:P47"/>
    <mergeCell ref="Q47:R47"/>
    <mergeCell ref="U47:V47"/>
    <mergeCell ref="W47:X47"/>
    <mergeCell ref="BO41:BP41"/>
    <mergeCell ref="BQ41:BR41"/>
    <mergeCell ref="BS41:BT41"/>
    <mergeCell ref="A47:B47"/>
    <mergeCell ref="C47:D47"/>
    <mergeCell ref="E47:F47"/>
    <mergeCell ref="G47:H47"/>
    <mergeCell ref="I47:J47"/>
    <mergeCell ref="K47:L47"/>
    <mergeCell ref="M47:N47"/>
    <mergeCell ref="BG41:BH41"/>
    <mergeCell ref="BI41:BJ41"/>
    <mergeCell ref="BK41:BL41"/>
    <mergeCell ref="BM41:BN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AI41:AJ41"/>
    <mergeCell ref="AK41:AL41"/>
    <mergeCell ref="AM41:AN41"/>
    <mergeCell ref="AO41:AP41"/>
    <mergeCell ref="AE41:AF41"/>
    <mergeCell ref="S41:T41"/>
    <mergeCell ref="Y41:Z41"/>
    <mergeCell ref="AG41:AH41"/>
    <mergeCell ref="Q41:R41"/>
    <mergeCell ref="U41:V41"/>
    <mergeCell ref="W41:X41"/>
    <mergeCell ref="AC41:AD41"/>
    <mergeCell ref="AA41:AB41"/>
    <mergeCell ref="I41:J41"/>
    <mergeCell ref="K41:L41"/>
    <mergeCell ref="M41:N41"/>
    <mergeCell ref="O41:P41"/>
    <mergeCell ref="A41:B41"/>
    <mergeCell ref="C41:D41"/>
    <mergeCell ref="E41:F41"/>
    <mergeCell ref="G41:H41"/>
    <mergeCell ref="BQ46:BR46"/>
    <mergeCell ref="BS46:BT46"/>
    <mergeCell ref="BI46:BJ46"/>
    <mergeCell ref="BK46:BL46"/>
    <mergeCell ref="BM46:BN46"/>
    <mergeCell ref="BO46:BP46"/>
    <mergeCell ref="AA46:AB46"/>
    <mergeCell ref="AY46:AZ46"/>
    <mergeCell ref="BA46:BB46"/>
    <mergeCell ref="BC46:BD46"/>
    <mergeCell ref="AO46:AP46"/>
    <mergeCell ref="AQ46:AR46"/>
    <mergeCell ref="AS46:AT46"/>
    <mergeCell ref="AG46:AH46"/>
    <mergeCell ref="AI46:AJ46"/>
    <mergeCell ref="AK46:AL46"/>
    <mergeCell ref="BG46:BH46"/>
    <mergeCell ref="AU46:AV46"/>
    <mergeCell ref="AW46:AX46"/>
    <mergeCell ref="BE46:BF46"/>
    <mergeCell ref="AM46:AN46"/>
    <mergeCell ref="AC46:AD46"/>
    <mergeCell ref="AE46:AF46"/>
    <mergeCell ref="S46:T46"/>
    <mergeCell ref="Y46:Z46"/>
    <mergeCell ref="BS45:BT45"/>
    <mergeCell ref="E46:F46"/>
    <mergeCell ref="G46:H46"/>
    <mergeCell ref="I46:J46"/>
    <mergeCell ref="K46:L46"/>
    <mergeCell ref="M46:N46"/>
    <mergeCell ref="O46:P46"/>
    <mergeCell ref="Q46:R46"/>
    <mergeCell ref="U46:V46"/>
    <mergeCell ref="W46:X46"/>
    <mergeCell ref="BK45:BL45"/>
    <mergeCell ref="BM45:BN45"/>
    <mergeCell ref="BO45:BP45"/>
    <mergeCell ref="BQ45:BR45"/>
    <mergeCell ref="BC45:BD45"/>
    <mergeCell ref="BE45:BF45"/>
    <mergeCell ref="BG45:BH45"/>
    <mergeCell ref="BI45:BJ45"/>
    <mergeCell ref="AW45:AX45"/>
    <mergeCell ref="AA45:AB45"/>
    <mergeCell ref="AY45:AZ45"/>
    <mergeCell ref="BA45:BB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AC45:AD45"/>
    <mergeCell ref="AE45:AF45"/>
    <mergeCell ref="S45:T45"/>
    <mergeCell ref="Y45:Z45"/>
    <mergeCell ref="O45:P45"/>
    <mergeCell ref="Q45:R45"/>
    <mergeCell ref="U45:V45"/>
    <mergeCell ref="W45:X45"/>
    <mergeCell ref="BO44:BP44"/>
    <mergeCell ref="BQ44:BR44"/>
    <mergeCell ref="BS44:BT44"/>
    <mergeCell ref="A45:B45"/>
    <mergeCell ref="C45:D45"/>
    <mergeCell ref="E45:F45"/>
    <mergeCell ref="G45:H45"/>
    <mergeCell ref="I45:J45"/>
    <mergeCell ref="K45:L45"/>
    <mergeCell ref="M45:N45"/>
    <mergeCell ref="BG44:BH44"/>
    <mergeCell ref="BI44:BJ44"/>
    <mergeCell ref="BK44:BL44"/>
    <mergeCell ref="BM44:BN44"/>
    <mergeCell ref="AY44:AZ44"/>
    <mergeCell ref="BA44:BB44"/>
    <mergeCell ref="BC44:BD44"/>
    <mergeCell ref="BE44:BF44"/>
    <mergeCell ref="AS44:AT44"/>
    <mergeCell ref="AU44:AV44"/>
    <mergeCell ref="AW44:AX44"/>
    <mergeCell ref="AA44:AB44"/>
    <mergeCell ref="AK44:AL44"/>
    <mergeCell ref="AM44:AN44"/>
    <mergeCell ref="AO44:AP44"/>
    <mergeCell ref="AQ44:AR44"/>
    <mergeCell ref="S44:T44"/>
    <mergeCell ref="Y44:Z44"/>
    <mergeCell ref="AI44:AJ44"/>
    <mergeCell ref="U44:V44"/>
    <mergeCell ref="W44:X44"/>
    <mergeCell ref="AC44:AD44"/>
    <mergeCell ref="AE44:AF44"/>
    <mergeCell ref="BQ43:BR43"/>
    <mergeCell ref="BS43:BT43"/>
    <mergeCell ref="E44:F44"/>
    <mergeCell ref="G44:H44"/>
    <mergeCell ref="I44:J44"/>
    <mergeCell ref="K44:L44"/>
    <mergeCell ref="M44:N44"/>
    <mergeCell ref="O44:P44"/>
    <mergeCell ref="Q44:R44"/>
    <mergeCell ref="AG44:AH44"/>
    <mergeCell ref="BI43:BJ43"/>
    <mergeCell ref="BK43:BL43"/>
    <mergeCell ref="BM43:BN43"/>
    <mergeCell ref="BO43:BP43"/>
    <mergeCell ref="BA43:BB43"/>
    <mergeCell ref="BC43:BD43"/>
    <mergeCell ref="BE43:BF43"/>
    <mergeCell ref="BG43:BH43"/>
    <mergeCell ref="AS43:AT43"/>
    <mergeCell ref="AU43:AV43"/>
    <mergeCell ref="AW43:AX43"/>
    <mergeCell ref="AY43:AZ43"/>
    <mergeCell ref="AK43:AL43"/>
    <mergeCell ref="AM43:AN43"/>
    <mergeCell ref="AO43:AP43"/>
    <mergeCell ref="AQ43:AR43"/>
    <mergeCell ref="S43:T43"/>
    <mergeCell ref="Y43:Z43"/>
    <mergeCell ref="AG43:AH43"/>
    <mergeCell ref="AI43:AJ43"/>
    <mergeCell ref="Q43:R43"/>
    <mergeCell ref="U43:V43"/>
    <mergeCell ref="W43:X43"/>
    <mergeCell ref="AC43:AD43"/>
    <mergeCell ref="AA43:AB43"/>
    <mergeCell ref="BQ42:BR42"/>
    <mergeCell ref="BS42:BT42"/>
    <mergeCell ref="A43:B43"/>
    <mergeCell ref="C43:D43"/>
    <mergeCell ref="E43:F43"/>
    <mergeCell ref="G43:H43"/>
    <mergeCell ref="I43:J43"/>
    <mergeCell ref="K43:L43"/>
    <mergeCell ref="M43:N43"/>
    <mergeCell ref="O43:P43"/>
    <mergeCell ref="BI42:BJ42"/>
    <mergeCell ref="BK42:BL42"/>
    <mergeCell ref="BM42:BN42"/>
    <mergeCell ref="BO42:BP42"/>
    <mergeCell ref="BA42:BB42"/>
    <mergeCell ref="BC42:BD42"/>
    <mergeCell ref="BE42:BF42"/>
    <mergeCell ref="BG42:BH42"/>
    <mergeCell ref="AU42:AV42"/>
    <mergeCell ref="AW42:AX42"/>
    <mergeCell ref="AA42:AB42"/>
    <mergeCell ref="AY42:AZ42"/>
    <mergeCell ref="AM42:AN42"/>
    <mergeCell ref="AO42:AP42"/>
    <mergeCell ref="AQ42:AR42"/>
    <mergeCell ref="AS42:AT42"/>
    <mergeCell ref="Y42:Z42"/>
    <mergeCell ref="AG42:AH42"/>
    <mergeCell ref="W42:X42"/>
    <mergeCell ref="AC42:AD42"/>
    <mergeCell ref="AE42:AF42"/>
    <mergeCell ref="S42:T42"/>
    <mergeCell ref="E42:F42"/>
    <mergeCell ref="G42:H42"/>
    <mergeCell ref="I42:J42"/>
    <mergeCell ref="K42:L42"/>
    <mergeCell ref="AK20:AN20"/>
    <mergeCell ref="AK21:AN21"/>
    <mergeCell ref="AK22:AN22"/>
    <mergeCell ref="AO21:AR21"/>
    <mergeCell ref="AO22:AR22"/>
    <mergeCell ref="A40:B40"/>
    <mergeCell ref="C40:D40"/>
    <mergeCell ref="A63:B63"/>
    <mergeCell ref="C63:D63"/>
    <mergeCell ref="A42:B42"/>
    <mergeCell ref="C42:D42"/>
    <mergeCell ref="A44:B44"/>
    <mergeCell ref="C44:D44"/>
    <mergeCell ref="A46:B46"/>
    <mergeCell ref="C46:D46"/>
    <mergeCell ref="A37:B37"/>
    <mergeCell ref="C37:D37"/>
    <mergeCell ref="A38:B38"/>
    <mergeCell ref="C38:D38"/>
    <mergeCell ref="A35:B35"/>
    <mergeCell ref="C35:D35"/>
    <mergeCell ref="A36:B36"/>
    <mergeCell ref="C36:D36"/>
    <mergeCell ref="A33:B33"/>
    <mergeCell ref="C33:D33"/>
    <mergeCell ref="A34:B34"/>
    <mergeCell ref="C34:D34"/>
    <mergeCell ref="A31:B31"/>
    <mergeCell ref="C31:D31"/>
    <mergeCell ref="A32:B32"/>
    <mergeCell ref="C32:D32"/>
    <mergeCell ref="A29:B29"/>
    <mergeCell ref="C29:D29"/>
    <mergeCell ref="A30:B30"/>
    <mergeCell ref="C30:D30"/>
    <mergeCell ref="A27:B27"/>
    <mergeCell ref="C27:D27"/>
    <mergeCell ref="A28:B28"/>
    <mergeCell ref="C28:D28"/>
    <mergeCell ref="A25:B25"/>
    <mergeCell ref="C25:D25"/>
    <mergeCell ref="A26:B26"/>
    <mergeCell ref="C26:D26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E7:F8"/>
    <mergeCell ref="A10:B10"/>
    <mergeCell ref="C10:D10"/>
    <mergeCell ref="A7:D8"/>
    <mergeCell ref="A9:B9"/>
    <mergeCell ref="C9:D9"/>
    <mergeCell ref="E10:F10"/>
    <mergeCell ref="BS26:BT26"/>
    <mergeCell ref="BI26:BJ26"/>
    <mergeCell ref="BK26:BL26"/>
    <mergeCell ref="BM26:BN26"/>
    <mergeCell ref="BO26:BP26"/>
    <mergeCell ref="BC26:BD26"/>
    <mergeCell ref="BE26:BF26"/>
    <mergeCell ref="BG26:BH26"/>
    <mergeCell ref="BQ26:BR26"/>
    <mergeCell ref="AW26:AX26"/>
    <mergeCell ref="AA26:AB26"/>
    <mergeCell ref="AY26:AZ26"/>
    <mergeCell ref="BA26:BB26"/>
    <mergeCell ref="AS26:AT26"/>
    <mergeCell ref="AU26:AV26"/>
    <mergeCell ref="AO26:AR26"/>
    <mergeCell ref="Y26:Z26"/>
    <mergeCell ref="AG26:AJ26"/>
    <mergeCell ref="AK26:AN26"/>
    <mergeCell ref="AO23:AR23"/>
    <mergeCell ref="AU23:AV23"/>
    <mergeCell ref="AU21:AV21"/>
    <mergeCell ref="AO19:AR19"/>
    <mergeCell ref="AO20:AR20"/>
    <mergeCell ref="AU25:AV25"/>
    <mergeCell ref="AS24:AT24"/>
    <mergeCell ref="AU24:AV24"/>
    <mergeCell ref="AS18:AT18"/>
    <mergeCell ref="AS23:AT23"/>
    <mergeCell ref="AS21:AT21"/>
    <mergeCell ref="AS22:AT22"/>
    <mergeCell ref="AU22:AV22"/>
    <mergeCell ref="AS20:AT20"/>
    <mergeCell ref="AC23:AD23"/>
    <mergeCell ref="AG16:AJ16"/>
    <mergeCell ref="AK16:AN16"/>
    <mergeCell ref="Y18:Z18"/>
    <mergeCell ref="AG18:AJ18"/>
    <mergeCell ref="AK18:AN18"/>
    <mergeCell ref="AG17:AJ17"/>
    <mergeCell ref="AK17:AN17"/>
    <mergeCell ref="AG21:AJ21"/>
    <mergeCell ref="AG22:AJ22"/>
    <mergeCell ref="S26:T26"/>
    <mergeCell ref="Y23:Z23"/>
    <mergeCell ref="AG23:AJ23"/>
    <mergeCell ref="M25:N25"/>
    <mergeCell ref="AE25:AF25"/>
    <mergeCell ref="S25:T25"/>
    <mergeCell ref="AG25:AJ25"/>
    <mergeCell ref="W24:X24"/>
    <mergeCell ref="M24:N24"/>
    <mergeCell ref="W23:X23"/>
    <mergeCell ref="BQ25:BR25"/>
    <mergeCell ref="BS25:BT25"/>
    <mergeCell ref="E25:F25"/>
    <mergeCell ref="G26:H26"/>
    <mergeCell ref="I26:J26"/>
    <mergeCell ref="U26:V26"/>
    <mergeCell ref="K26:L26"/>
    <mergeCell ref="O26:P26"/>
    <mergeCell ref="Q26:R26"/>
    <mergeCell ref="W26:X26"/>
    <mergeCell ref="BA25:BB25"/>
    <mergeCell ref="BC25:BD25"/>
    <mergeCell ref="BE25:BF25"/>
    <mergeCell ref="BG25:BH25"/>
    <mergeCell ref="AK31:AN31"/>
    <mergeCell ref="AW25:AX25"/>
    <mergeCell ref="AA25:AB25"/>
    <mergeCell ref="AY25:AZ25"/>
    <mergeCell ref="AS25:AT25"/>
    <mergeCell ref="AO25:AR25"/>
    <mergeCell ref="AC25:AD25"/>
    <mergeCell ref="AK25:AN25"/>
    <mergeCell ref="AC26:AD26"/>
    <mergeCell ref="AE26:AF26"/>
    <mergeCell ref="BS24:BT24"/>
    <mergeCell ref="E24:F24"/>
    <mergeCell ref="G25:H25"/>
    <mergeCell ref="I25:J25"/>
    <mergeCell ref="U25:V25"/>
    <mergeCell ref="K25:L25"/>
    <mergeCell ref="O25:P25"/>
    <mergeCell ref="Q25:R25"/>
    <mergeCell ref="W25:X25"/>
    <mergeCell ref="Y25:Z25"/>
    <mergeCell ref="BG24:BH24"/>
    <mergeCell ref="BK24:BL24"/>
    <mergeCell ref="BM24:BN24"/>
    <mergeCell ref="BO24:BP24"/>
    <mergeCell ref="AY24:AZ24"/>
    <mergeCell ref="BA24:BB24"/>
    <mergeCell ref="BC24:BD24"/>
    <mergeCell ref="BE24:BF24"/>
    <mergeCell ref="AW24:AX24"/>
    <mergeCell ref="AA24:AB24"/>
    <mergeCell ref="AG24:AJ24"/>
    <mergeCell ref="AK24:AN24"/>
    <mergeCell ref="AO24:AR24"/>
    <mergeCell ref="S24:T24"/>
    <mergeCell ref="Y24:Z24"/>
    <mergeCell ref="AC24:AD24"/>
    <mergeCell ref="AE24:AF24"/>
    <mergeCell ref="E23:F23"/>
    <mergeCell ref="G24:H24"/>
    <mergeCell ref="I24:J24"/>
    <mergeCell ref="U24:V24"/>
    <mergeCell ref="K24:L24"/>
    <mergeCell ref="O24:P24"/>
    <mergeCell ref="Q24:R24"/>
    <mergeCell ref="Q23:R23"/>
    <mergeCell ref="BG30:BH30"/>
    <mergeCell ref="BS30:BT30"/>
    <mergeCell ref="BK30:BL30"/>
    <mergeCell ref="BM30:BN30"/>
    <mergeCell ref="BO30:BP30"/>
    <mergeCell ref="BQ30:BR30"/>
    <mergeCell ref="AU30:AV30"/>
    <mergeCell ref="AW30:AX30"/>
    <mergeCell ref="AA30:AB30"/>
    <mergeCell ref="AY30:AZ30"/>
    <mergeCell ref="AC30:AD30"/>
    <mergeCell ref="AE30:AF30"/>
    <mergeCell ref="S30:T30"/>
    <mergeCell ref="AS30:AT30"/>
    <mergeCell ref="AK30:AN30"/>
    <mergeCell ref="AO30:AR30"/>
    <mergeCell ref="Y30:Z30"/>
    <mergeCell ref="AG30:AJ30"/>
    <mergeCell ref="K30:L30"/>
    <mergeCell ref="O30:P30"/>
    <mergeCell ref="Q30:R30"/>
    <mergeCell ref="W30:X30"/>
    <mergeCell ref="U30:V30"/>
    <mergeCell ref="BS29:BT29"/>
    <mergeCell ref="E29:F29"/>
    <mergeCell ref="BG29:BH29"/>
    <mergeCell ref="BI29:BJ29"/>
    <mergeCell ref="BK29:BL29"/>
    <mergeCell ref="BM29:BN29"/>
    <mergeCell ref="AY29:AZ29"/>
    <mergeCell ref="BA29:BB29"/>
    <mergeCell ref="AG29:AJ29"/>
    <mergeCell ref="AK29:AN29"/>
    <mergeCell ref="BO29:BP29"/>
    <mergeCell ref="BQ29:BR29"/>
    <mergeCell ref="W29:X29"/>
    <mergeCell ref="AC29:AD29"/>
    <mergeCell ref="AE29:AF29"/>
    <mergeCell ref="BQ28:BR28"/>
    <mergeCell ref="AG28:AJ28"/>
    <mergeCell ref="AK28:AN28"/>
    <mergeCell ref="AY28:AZ28"/>
    <mergeCell ref="S28:T28"/>
    <mergeCell ref="AS29:AT29"/>
    <mergeCell ref="AU29:AV29"/>
    <mergeCell ref="BS28:BT28"/>
    <mergeCell ref="E28:F28"/>
    <mergeCell ref="BG28:BH28"/>
    <mergeCell ref="BI28:BJ28"/>
    <mergeCell ref="BK28:BL28"/>
    <mergeCell ref="BM28:BN28"/>
    <mergeCell ref="AW28:AX28"/>
    <mergeCell ref="AA28:AB28"/>
    <mergeCell ref="BA28:BB28"/>
    <mergeCell ref="Y28:Z28"/>
    <mergeCell ref="BS27:BT27"/>
    <mergeCell ref="W28:X28"/>
    <mergeCell ref="AC28:AD28"/>
    <mergeCell ref="AW27:AX27"/>
    <mergeCell ref="AA27:AB27"/>
    <mergeCell ref="AY27:AZ27"/>
    <mergeCell ref="BA27:BB27"/>
    <mergeCell ref="AO28:AR28"/>
    <mergeCell ref="BO28:BP28"/>
    <mergeCell ref="AU27:AV27"/>
    <mergeCell ref="U28:V28"/>
    <mergeCell ref="K28:L28"/>
    <mergeCell ref="O28:P28"/>
    <mergeCell ref="Q28:R28"/>
    <mergeCell ref="M28:N28"/>
    <mergeCell ref="E27:F27"/>
    <mergeCell ref="M27:N27"/>
    <mergeCell ref="G28:H28"/>
    <mergeCell ref="I28:J28"/>
    <mergeCell ref="BS63:BT63"/>
    <mergeCell ref="E26:F26"/>
    <mergeCell ref="G27:H27"/>
    <mergeCell ref="I27:J27"/>
    <mergeCell ref="U27:V27"/>
    <mergeCell ref="K27:L27"/>
    <mergeCell ref="O27:P27"/>
    <mergeCell ref="Q27:R27"/>
    <mergeCell ref="AS27:AT27"/>
    <mergeCell ref="AO27:AR27"/>
    <mergeCell ref="BK63:BL63"/>
    <mergeCell ref="BM63:BN63"/>
    <mergeCell ref="BA38:BB38"/>
    <mergeCell ref="BC38:BD38"/>
    <mergeCell ref="BE38:BF38"/>
    <mergeCell ref="BG38:BH38"/>
    <mergeCell ref="BG63:BH63"/>
    <mergeCell ref="BI40:BJ40"/>
    <mergeCell ref="BI63:BJ63"/>
    <mergeCell ref="BI38:BJ38"/>
    <mergeCell ref="BO63:BP63"/>
    <mergeCell ref="BQ63:BR63"/>
    <mergeCell ref="BS38:BT38"/>
    <mergeCell ref="BK40:BL40"/>
    <mergeCell ref="BM40:BN40"/>
    <mergeCell ref="BO40:BP40"/>
    <mergeCell ref="BQ40:BR40"/>
    <mergeCell ref="BS40:BT40"/>
    <mergeCell ref="BK38:BL38"/>
    <mergeCell ref="BM38:BN38"/>
    <mergeCell ref="BO38:BP38"/>
    <mergeCell ref="BQ38:BR38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23:BT23"/>
    <mergeCell ref="BK31:BL31"/>
    <mergeCell ref="BM31:BN31"/>
    <mergeCell ref="BO31:BP31"/>
    <mergeCell ref="BQ31:BR31"/>
    <mergeCell ref="BS31:BT31"/>
    <mergeCell ref="BK27:BL27"/>
    <mergeCell ref="BM27:BN27"/>
    <mergeCell ref="BO27:BP27"/>
    <mergeCell ref="BQ27:BR27"/>
    <mergeCell ref="BK23:BL23"/>
    <mergeCell ref="BM23:BN23"/>
    <mergeCell ref="BO23:BP23"/>
    <mergeCell ref="BQ23:BR23"/>
    <mergeCell ref="BQ24:BR24"/>
    <mergeCell ref="BK25:BL25"/>
    <mergeCell ref="BM25:BN25"/>
    <mergeCell ref="BO25:BP25"/>
    <mergeCell ref="BS21:BT21"/>
    <mergeCell ref="BK22:BL22"/>
    <mergeCell ref="BM22:BN22"/>
    <mergeCell ref="BO22:BP22"/>
    <mergeCell ref="BQ22:BR22"/>
    <mergeCell ref="BS22:BT22"/>
    <mergeCell ref="BK21:BL21"/>
    <mergeCell ref="BM21:BN21"/>
    <mergeCell ref="BO21:BP21"/>
    <mergeCell ref="BQ21:BR21"/>
    <mergeCell ref="BS19:BT19"/>
    <mergeCell ref="BK20:BL20"/>
    <mergeCell ref="BM20:BN20"/>
    <mergeCell ref="BO20:BP20"/>
    <mergeCell ref="BQ20:BR20"/>
    <mergeCell ref="BS20:BT20"/>
    <mergeCell ref="BK19:BL19"/>
    <mergeCell ref="BM19:BN19"/>
    <mergeCell ref="BO19:BP19"/>
    <mergeCell ref="BQ19:BR19"/>
    <mergeCell ref="BS18:BT18"/>
    <mergeCell ref="BK10:BL10"/>
    <mergeCell ref="BM10:BN10"/>
    <mergeCell ref="BO10:BP10"/>
    <mergeCell ref="BQ10:BR10"/>
    <mergeCell ref="BK18:BL18"/>
    <mergeCell ref="BM18:BN18"/>
    <mergeCell ref="BO18:BP18"/>
    <mergeCell ref="BQ18:BR18"/>
    <mergeCell ref="BM17:BN17"/>
    <mergeCell ref="BS10:BT10"/>
    <mergeCell ref="BS17:BT17"/>
    <mergeCell ref="BS15:BT15"/>
    <mergeCell ref="BS16:BT16"/>
    <mergeCell ref="BS14:BT14"/>
    <mergeCell ref="BS11:BT11"/>
    <mergeCell ref="BS12:BT12"/>
    <mergeCell ref="BM16:BN16"/>
    <mergeCell ref="BO16:BP16"/>
    <mergeCell ref="BQ16:BR16"/>
    <mergeCell ref="BO17:BP17"/>
    <mergeCell ref="BQ17:BR17"/>
    <mergeCell ref="BM14:BN14"/>
    <mergeCell ref="BO14:BP14"/>
    <mergeCell ref="BQ14:BR14"/>
    <mergeCell ref="BK15:BL15"/>
    <mergeCell ref="BM15:BN15"/>
    <mergeCell ref="BO15:BP15"/>
    <mergeCell ref="BQ15:BR15"/>
    <mergeCell ref="Y14:Z14"/>
    <mergeCell ref="AO14:AP14"/>
    <mergeCell ref="AQ14:AR14"/>
    <mergeCell ref="AS14:AT14"/>
    <mergeCell ref="AG14:AH14"/>
    <mergeCell ref="AI14:AJ14"/>
    <mergeCell ref="AK14:AL14"/>
    <mergeCell ref="AM14:AN14"/>
    <mergeCell ref="BM13:BN13"/>
    <mergeCell ref="BO13:BP13"/>
    <mergeCell ref="BQ13:BR13"/>
    <mergeCell ref="BS13:BT13"/>
    <mergeCell ref="BK12:BL12"/>
    <mergeCell ref="BM12:BN12"/>
    <mergeCell ref="BO12:BP12"/>
    <mergeCell ref="BQ12:BR12"/>
    <mergeCell ref="BO8:BP8"/>
    <mergeCell ref="BQ8:BR8"/>
    <mergeCell ref="BK11:BL11"/>
    <mergeCell ref="BM11:BN11"/>
    <mergeCell ref="BO11:BP11"/>
    <mergeCell ref="BQ11:BR11"/>
    <mergeCell ref="AW38:AX38"/>
    <mergeCell ref="S38:T38"/>
    <mergeCell ref="BS8:BT8"/>
    <mergeCell ref="BK9:BL9"/>
    <mergeCell ref="BM9:BN9"/>
    <mergeCell ref="BO9:BP9"/>
    <mergeCell ref="BQ9:BR9"/>
    <mergeCell ref="BS9:BT9"/>
    <mergeCell ref="BK8:BL8"/>
    <mergeCell ref="BM8:BN8"/>
    <mergeCell ref="AO38:AP38"/>
    <mergeCell ref="AQ38:AR38"/>
    <mergeCell ref="AS38:AT38"/>
    <mergeCell ref="AU38:AV38"/>
    <mergeCell ref="AG38:AH38"/>
    <mergeCell ref="AI38:AJ38"/>
    <mergeCell ref="W38:X38"/>
    <mergeCell ref="AC38:AD38"/>
    <mergeCell ref="AA38:AB38"/>
    <mergeCell ref="AE38:AF38"/>
    <mergeCell ref="BC37:BD37"/>
    <mergeCell ref="BE37:BF37"/>
    <mergeCell ref="AY37:AZ37"/>
    <mergeCell ref="BA37:BB37"/>
    <mergeCell ref="AO37:AP37"/>
    <mergeCell ref="AQ37:AR37"/>
    <mergeCell ref="AS37:AT37"/>
    <mergeCell ref="AU37:AV37"/>
    <mergeCell ref="Y38:Z38"/>
    <mergeCell ref="BG37:BH37"/>
    <mergeCell ref="E38:F38"/>
    <mergeCell ref="G38:H38"/>
    <mergeCell ref="I38:J38"/>
    <mergeCell ref="K38:L38"/>
    <mergeCell ref="M38:N38"/>
    <mergeCell ref="Q38:R38"/>
    <mergeCell ref="U38:V38"/>
    <mergeCell ref="AW37:AX37"/>
    <mergeCell ref="O38:P38"/>
    <mergeCell ref="Y37:Z37"/>
    <mergeCell ref="AG37:AH37"/>
    <mergeCell ref="AI37:AJ37"/>
    <mergeCell ref="AK37:AL37"/>
    <mergeCell ref="AC37:AD37"/>
    <mergeCell ref="O37:P37"/>
    <mergeCell ref="AE37:AF37"/>
    <mergeCell ref="S37:T37"/>
    <mergeCell ref="AA37:AB37"/>
    <mergeCell ref="M37:N37"/>
    <mergeCell ref="Q37:R37"/>
    <mergeCell ref="U37:V37"/>
    <mergeCell ref="W37:X37"/>
    <mergeCell ref="E37:F37"/>
    <mergeCell ref="G37:H37"/>
    <mergeCell ref="I37:J37"/>
    <mergeCell ref="K37:L37"/>
    <mergeCell ref="BA33:BB33"/>
    <mergeCell ref="BC33:BD33"/>
    <mergeCell ref="BE33:BF33"/>
    <mergeCell ref="BG33:BH33"/>
    <mergeCell ref="AO33:AP33"/>
    <mergeCell ref="AQ33:AR33"/>
    <mergeCell ref="S33:T33"/>
    <mergeCell ref="Y33:Z33"/>
    <mergeCell ref="AG33:AJ33"/>
    <mergeCell ref="AK33:AL33"/>
    <mergeCell ref="AM33:AN33"/>
    <mergeCell ref="W33:X33"/>
    <mergeCell ref="AC33:AD33"/>
    <mergeCell ref="M33:N33"/>
    <mergeCell ref="AE33:AF33"/>
    <mergeCell ref="AA33:AB33"/>
    <mergeCell ref="G33:H33"/>
    <mergeCell ref="I33:J33"/>
    <mergeCell ref="U33:V33"/>
    <mergeCell ref="E33:F33"/>
    <mergeCell ref="K33:L33"/>
    <mergeCell ref="O33:P33"/>
    <mergeCell ref="Q33:R33"/>
    <mergeCell ref="M14:N14"/>
    <mergeCell ref="AE14:AF14"/>
    <mergeCell ref="S14:T14"/>
    <mergeCell ref="U14:V14"/>
    <mergeCell ref="AS13:AT13"/>
    <mergeCell ref="AU13:AV13"/>
    <mergeCell ref="E14:F14"/>
    <mergeCell ref="G14:H14"/>
    <mergeCell ref="I14:J14"/>
    <mergeCell ref="K14:L14"/>
    <mergeCell ref="O14:P14"/>
    <mergeCell ref="Q14:R14"/>
    <mergeCell ref="W14:X14"/>
    <mergeCell ref="AC14:AD14"/>
    <mergeCell ref="AK13:AL13"/>
    <mergeCell ref="AM13:AN13"/>
    <mergeCell ref="AO13:AP13"/>
    <mergeCell ref="AQ13:AR13"/>
    <mergeCell ref="S13:T13"/>
    <mergeCell ref="Y13:Z13"/>
    <mergeCell ref="AG13:AH13"/>
    <mergeCell ref="AI13:AJ13"/>
    <mergeCell ref="AC13:AD13"/>
    <mergeCell ref="M13:N13"/>
    <mergeCell ref="U13:V13"/>
    <mergeCell ref="AE13:AF13"/>
    <mergeCell ref="E13:F13"/>
    <mergeCell ref="G13:H13"/>
    <mergeCell ref="I13:J13"/>
    <mergeCell ref="O13:P13"/>
    <mergeCell ref="K13:L13"/>
    <mergeCell ref="AM8:AN8"/>
    <mergeCell ref="AO8:AP8"/>
    <mergeCell ref="AQ8:AR8"/>
    <mergeCell ref="AS8:AT8"/>
    <mergeCell ref="AG8:AH8"/>
    <mergeCell ref="AI8:AJ8"/>
    <mergeCell ref="AK8:AL8"/>
    <mergeCell ref="AC8:AD8"/>
    <mergeCell ref="M8:N8"/>
    <mergeCell ref="AE8:AF8"/>
    <mergeCell ref="AM12:AN12"/>
    <mergeCell ref="AO12:AP12"/>
    <mergeCell ref="AQ12:AR12"/>
    <mergeCell ref="AS12:AT12"/>
    <mergeCell ref="Y12:Z12"/>
    <mergeCell ref="AG12:AH12"/>
    <mergeCell ref="AI12:AJ12"/>
    <mergeCell ref="AK12:AL12"/>
    <mergeCell ref="AC12:AD12"/>
    <mergeCell ref="M12:N12"/>
    <mergeCell ref="AE12:AF12"/>
    <mergeCell ref="S12:T12"/>
    <mergeCell ref="I12:J12"/>
    <mergeCell ref="K12:L12"/>
    <mergeCell ref="O12:P12"/>
    <mergeCell ref="Q12:R12"/>
    <mergeCell ref="AK11:AL11"/>
    <mergeCell ref="AM11:AN11"/>
    <mergeCell ref="AO11:AP11"/>
    <mergeCell ref="AQ11:AR11"/>
    <mergeCell ref="S11:T11"/>
    <mergeCell ref="Y11:Z11"/>
    <mergeCell ref="AG11:AH11"/>
    <mergeCell ref="AI11:AJ11"/>
    <mergeCell ref="AC11:AD11"/>
    <mergeCell ref="M11:N11"/>
    <mergeCell ref="AE11:AF11"/>
    <mergeCell ref="U11:V11"/>
    <mergeCell ref="AA11:AB11"/>
    <mergeCell ref="I11:J11"/>
    <mergeCell ref="K11:L11"/>
    <mergeCell ref="O11:P11"/>
    <mergeCell ref="Q11:R11"/>
    <mergeCell ref="E11:F11"/>
    <mergeCell ref="E12:F12"/>
    <mergeCell ref="G11:H11"/>
    <mergeCell ref="G12:H12"/>
    <mergeCell ref="A1:AQ2"/>
    <mergeCell ref="G7:H7"/>
    <mergeCell ref="G8:H8"/>
    <mergeCell ref="I8:J8"/>
    <mergeCell ref="K8:L8"/>
    <mergeCell ref="O8:P8"/>
    <mergeCell ref="Q8:R8"/>
    <mergeCell ref="W8:X8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E15:AF15"/>
    <mergeCell ref="S15:T15"/>
    <mergeCell ref="Y15:Z15"/>
    <mergeCell ref="E15:F15"/>
    <mergeCell ref="G15:H15"/>
    <mergeCell ref="I15:J15"/>
    <mergeCell ref="K15:L15"/>
    <mergeCell ref="O15:P15"/>
    <mergeCell ref="Q15:R15"/>
    <mergeCell ref="E16:F16"/>
    <mergeCell ref="G16:H16"/>
    <mergeCell ref="I16:J16"/>
    <mergeCell ref="K16:L16"/>
    <mergeCell ref="G10:H10"/>
    <mergeCell ref="I10:J10"/>
    <mergeCell ref="K10:L10"/>
    <mergeCell ref="M10:N10"/>
    <mergeCell ref="M16:N16"/>
    <mergeCell ref="M15:N15"/>
    <mergeCell ref="U15:V15"/>
    <mergeCell ref="O18:P18"/>
    <mergeCell ref="Q18:R18"/>
    <mergeCell ref="M18:N18"/>
    <mergeCell ref="O16:P16"/>
    <mergeCell ref="Q16:R16"/>
    <mergeCell ref="U16:V16"/>
    <mergeCell ref="W16:X16"/>
    <mergeCell ref="O10:P10"/>
    <mergeCell ref="Q10:R10"/>
    <mergeCell ref="U12:V12"/>
    <mergeCell ref="W15:X15"/>
    <mergeCell ref="W11:X11"/>
    <mergeCell ref="Q13:R13"/>
    <mergeCell ref="W13:X13"/>
    <mergeCell ref="W12:X12"/>
    <mergeCell ref="E18:F18"/>
    <mergeCell ref="G18:H18"/>
    <mergeCell ref="I18:J18"/>
    <mergeCell ref="K18:L18"/>
    <mergeCell ref="AO10:AP10"/>
    <mergeCell ref="AE10:AF10"/>
    <mergeCell ref="S10:T10"/>
    <mergeCell ref="Y10:Z10"/>
    <mergeCell ref="AM10:AN10"/>
    <mergeCell ref="U10:V10"/>
    <mergeCell ref="W10:X10"/>
    <mergeCell ref="AC10:AD10"/>
    <mergeCell ref="E19:F19"/>
    <mergeCell ref="G19:H19"/>
    <mergeCell ref="I19:J19"/>
    <mergeCell ref="K19:L19"/>
    <mergeCell ref="O19:P19"/>
    <mergeCell ref="Q19:R19"/>
    <mergeCell ref="E17:F17"/>
    <mergeCell ref="AO18:AR18"/>
    <mergeCell ref="W19:X19"/>
    <mergeCell ref="AC19:AD19"/>
    <mergeCell ref="U19:V19"/>
    <mergeCell ref="AE19:AF19"/>
    <mergeCell ref="AC18:AD18"/>
    <mergeCell ref="AG19:AJ19"/>
    <mergeCell ref="AK19:AN19"/>
    <mergeCell ref="Y19:Z19"/>
    <mergeCell ref="AA18:AB18"/>
    <mergeCell ref="E20:F20"/>
    <mergeCell ref="G20:H20"/>
    <mergeCell ref="I20:J20"/>
    <mergeCell ref="K20:L20"/>
    <mergeCell ref="G17:H17"/>
    <mergeCell ref="I17:J17"/>
    <mergeCell ref="K17:L17"/>
    <mergeCell ref="M20:N20"/>
    <mergeCell ref="M17:N17"/>
    <mergeCell ref="M19:N19"/>
    <mergeCell ref="S19:T19"/>
    <mergeCell ref="U17:V17"/>
    <mergeCell ref="O17:P17"/>
    <mergeCell ref="Q17:R17"/>
    <mergeCell ref="W18:X18"/>
    <mergeCell ref="AE18:AF18"/>
    <mergeCell ref="S18:T18"/>
    <mergeCell ref="O20:P20"/>
    <mergeCell ref="Q20:R20"/>
    <mergeCell ref="W20:X20"/>
    <mergeCell ref="AC20:AD20"/>
    <mergeCell ref="W17:X17"/>
    <mergeCell ref="E22:F22"/>
    <mergeCell ref="G23:H23"/>
    <mergeCell ref="I23:J23"/>
    <mergeCell ref="U23:V23"/>
    <mergeCell ref="G22:H22"/>
    <mergeCell ref="I22:J22"/>
    <mergeCell ref="U22:V22"/>
    <mergeCell ref="K23:L23"/>
    <mergeCell ref="O23:P23"/>
    <mergeCell ref="E30:F30"/>
    <mergeCell ref="G31:H31"/>
    <mergeCell ref="I31:J31"/>
    <mergeCell ref="U31:V31"/>
    <mergeCell ref="M30:N30"/>
    <mergeCell ref="K31:L31"/>
    <mergeCell ref="O31:P31"/>
    <mergeCell ref="Q31:R31"/>
    <mergeCell ref="G30:H30"/>
    <mergeCell ref="I30:J30"/>
    <mergeCell ref="W31:X31"/>
    <mergeCell ref="AC31:AD31"/>
    <mergeCell ref="M31:N31"/>
    <mergeCell ref="AK23:AN23"/>
    <mergeCell ref="M23:N23"/>
    <mergeCell ref="AE23:AF23"/>
    <mergeCell ref="S23:T23"/>
    <mergeCell ref="W27:X27"/>
    <mergeCell ref="AC27:AD27"/>
    <mergeCell ref="AE27:AF27"/>
    <mergeCell ref="E34:F34"/>
    <mergeCell ref="G32:H32"/>
    <mergeCell ref="I32:J32"/>
    <mergeCell ref="U32:V32"/>
    <mergeCell ref="K32:L32"/>
    <mergeCell ref="O32:P32"/>
    <mergeCell ref="Q32:R32"/>
    <mergeCell ref="G34:H34"/>
    <mergeCell ref="I34:J34"/>
    <mergeCell ref="E32:F32"/>
    <mergeCell ref="U29:V29"/>
    <mergeCell ref="K29:L29"/>
    <mergeCell ref="O29:P29"/>
    <mergeCell ref="Q29:R29"/>
    <mergeCell ref="M29:N29"/>
    <mergeCell ref="M26:N26"/>
    <mergeCell ref="G29:H29"/>
    <mergeCell ref="I29:J29"/>
    <mergeCell ref="G21:H21"/>
    <mergeCell ref="I21:J21"/>
    <mergeCell ref="U21:V21"/>
    <mergeCell ref="K21:L21"/>
    <mergeCell ref="M21:N21"/>
    <mergeCell ref="E9:F9"/>
    <mergeCell ref="G9:H9"/>
    <mergeCell ref="I9:J9"/>
    <mergeCell ref="Q9:R9"/>
    <mergeCell ref="K9:L9"/>
    <mergeCell ref="M9:N9"/>
    <mergeCell ref="O9:P9"/>
    <mergeCell ref="W9:X9"/>
    <mergeCell ref="AA9:AB9"/>
    <mergeCell ref="AK10:AL10"/>
    <mergeCell ref="AM9:AN9"/>
    <mergeCell ref="AI9:AJ9"/>
    <mergeCell ref="AK9:AL9"/>
    <mergeCell ref="AG10:AH10"/>
    <mergeCell ref="AI10:AJ10"/>
    <mergeCell ref="S9:T9"/>
    <mergeCell ref="AC9:AD9"/>
    <mergeCell ref="U9:V9"/>
    <mergeCell ref="AC16:AD16"/>
    <mergeCell ref="S16:T16"/>
    <mergeCell ref="AE16:AF16"/>
    <mergeCell ref="AC15:AD15"/>
    <mergeCell ref="AA13:AB13"/>
    <mergeCell ref="AA12:AB12"/>
    <mergeCell ref="AA15:AB15"/>
    <mergeCell ref="AA10:AB10"/>
    <mergeCell ref="AA16:AB16"/>
    <mergeCell ref="E21:F21"/>
    <mergeCell ref="U20:V20"/>
    <mergeCell ref="U18:V18"/>
    <mergeCell ref="Y9:Z9"/>
    <mergeCell ref="AE21:AF21"/>
    <mergeCell ref="S21:T21"/>
    <mergeCell ref="O21:P21"/>
    <mergeCell ref="Q21:R21"/>
    <mergeCell ref="W21:X21"/>
    <mergeCell ref="AC21:AD21"/>
    <mergeCell ref="E31:F31"/>
    <mergeCell ref="Y22:Z22"/>
    <mergeCell ref="AC22:AD22"/>
    <mergeCell ref="M22:N22"/>
    <mergeCell ref="AE22:AF22"/>
    <mergeCell ref="S22:T22"/>
    <mergeCell ref="K22:L22"/>
    <mergeCell ref="O22:P22"/>
    <mergeCell ref="Q22:R22"/>
    <mergeCell ref="W22:X22"/>
    <mergeCell ref="W32:X32"/>
    <mergeCell ref="AC32:AD32"/>
    <mergeCell ref="M32:N32"/>
    <mergeCell ref="AE32:AF32"/>
    <mergeCell ref="AA32:AB32"/>
    <mergeCell ref="S32:T32"/>
    <mergeCell ref="Y32:Z32"/>
    <mergeCell ref="AG32:AJ32"/>
    <mergeCell ref="AK32:AN32"/>
    <mergeCell ref="AO32:AR32"/>
    <mergeCell ref="M34:N34"/>
    <mergeCell ref="O34:P34"/>
    <mergeCell ref="AE34:AF34"/>
    <mergeCell ref="S34:T34"/>
    <mergeCell ref="Q34:R34"/>
    <mergeCell ref="U34:V34"/>
    <mergeCell ref="W34:X34"/>
    <mergeCell ref="AC34:AD34"/>
    <mergeCell ref="AO34:AP34"/>
    <mergeCell ref="M35:N35"/>
    <mergeCell ref="Q35:R35"/>
    <mergeCell ref="U35:V35"/>
    <mergeCell ref="K34:L34"/>
    <mergeCell ref="E35:F35"/>
    <mergeCell ref="G35:H35"/>
    <mergeCell ref="I35:J35"/>
    <mergeCell ref="K35:L35"/>
    <mergeCell ref="W35:X35"/>
    <mergeCell ref="AC35:AD35"/>
    <mergeCell ref="O35:P35"/>
    <mergeCell ref="AE35:AF35"/>
    <mergeCell ref="AA35:AB35"/>
    <mergeCell ref="S35:T35"/>
    <mergeCell ref="Y35:Z35"/>
    <mergeCell ref="AG35:AH35"/>
    <mergeCell ref="AI35:AJ35"/>
    <mergeCell ref="E36:F36"/>
    <mergeCell ref="G36:H36"/>
    <mergeCell ref="I36:J36"/>
    <mergeCell ref="K36:L36"/>
    <mergeCell ref="M36:N36"/>
    <mergeCell ref="Q36:R36"/>
    <mergeCell ref="U36:V36"/>
    <mergeCell ref="W36:X36"/>
    <mergeCell ref="AC36:AD36"/>
    <mergeCell ref="O36:P36"/>
    <mergeCell ref="AE36:AF36"/>
    <mergeCell ref="S36:T36"/>
    <mergeCell ref="AA36:AB36"/>
    <mergeCell ref="Y36:Z36"/>
    <mergeCell ref="AG36:AH36"/>
    <mergeCell ref="AI36:AJ36"/>
    <mergeCell ref="AK36:AL36"/>
    <mergeCell ref="M42:N42"/>
    <mergeCell ref="AO36:AP36"/>
    <mergeCell ref="AQ36:AR36"/>
    <mergeCell ref="E40:F40"/>
    <mergeCell ref="G40:H40"/>
    <mergeCell ref="I40:J40"/>
    <mergeCell ref="K40:L40"/>
    <mergeCell ref="M40:N40"/>
    <mergeCell ref="U40:V40"/>
    <mergeCell ref="W40:X40"/>
    <mergeCell ref="AC40:AD40"/>
    <mergeCell ref="O40:P40"/>
    <mergeCell ref="AE40:AF40"/>
    <mergeCell ref="S40:T40"/>
    <mergeCell ref="Q40:R40"/>
    <mergeCell ref="AA40:AB40"/>
    <mergeCell ref="O42:P42"/>
    <mergeCell ref="Q42:R42"/>
    <mergeCell ref="U42:V42"/>
    <mergeCell ref="E63:F63"/>
    <mergeCell ref="G63:H63"/>
    <mergeCell ref="I63:J63"/>
    <mergeCell ref="K63:L63"/>
    <mergeCell ref="M63:N63"/>
    <mergeCell ref="Q63:R63"/>
    <mergeCell ref="U63:V63"/>
    <mergeCell ref="AE63:AF63"/>
    <mergeCell ref="AM40:AN40"/>
    <mergeCell ref="AO40:AP40"/>
    <mergeCell ref="AG40:AH40"/>
    <mergeCell ref="AI40:AJ40"/>
    <mergeCell ref="AK40:AL40"/>
    <mergeCell ref="Y40:Z40"/>
    <mergeCell ref="AI42:AJ42"/>
    <mergeCell ref="AK42:AL42"/>
    <mergeCell ref="AE43:AF43"/>
    <mergeCell ref="W63:X63"/>
    <mergeCell ref="AC63:AD63"/>
    <mergeCell ref="AA63:AB63"/>
    <mergeCell ref="O63:P63"/>
    <mergeCell ref="Z3:AQ3"/>
    <mergeCell ref="Z4:AQ4"/>
    <mergeCell ref="AS16:AT16"/>
    <mergeCell ref="AO9:AP9"/>
    <mergeCell ref="AQ9:AR9"/>
    <mergeCell ref="AG9:AH9"/>
    <mergeCell ref="AS10:AT10"/>
    <mergeCell ref="AG15:AH15"/>
    <mergeCell ref="AQ10:AR10"/>
    <mergeCell ref="AS11:AT11"/>
    <mergeCell ref="BA8:BB8"/>
    <mergeCell ref="AU11:AV11"/>
    <mergeCell ref="AW11:AX11"/>
    <mergeCell ref="AY11:AZ11"/>
    <mergeCell ref="BA11:BB11"/>
    <mergeCell ref="AU8:AV8"/>
    <mergeCell ref="AW8:AX8"/>
    <mergeCell ref="AY8:AZ8"/>
    <mergeCell ref="BG9:BH9"/>
    <mergeCell ref="BI9:BJ9"/>
    <mergeCell ref="BC12:BD12"/>
    <mergeCell ref="BE12:BF12"/>
    <mergeCell ref="BG10:BH10"/>
    <mergeCell ref="BC8:BD8"/>
    <mergeCell ref="BE8:BF8"/>
    <mergeCell ref="BG8:BH8"/>
    <mergeCell ref="BI8:BJ8"/>
    <mergeCell ref="AU12:AV12"/>
    <mergeCell ref="AW12:AX12"/>
    <mergeCell ref="BI12:BJ12"/>
    <mergeCell ref="BI11:BJ11"/>
    <mergeCell ref="AY12:AZ12"/>
    <mergeCell ref="BG12:BH12"/>
    <mergeCell ref="BA12:BB12"/>
    <mergeCell ref="AE9:AF9"/>
    <mergeCell ref="AW10:AX10"/>
    <mergeCell ref="BI10:BJ10"/>
    <mergeCell ref="BC11:BD11"/>
    <mergeCell ref="BG11:BH11"/>
    <mergeCell ref="AY10:AZ10"/>
    <mergeCell ref="BE11:BF11"/>
    <mergeCell ref="BA10:BB10"/>
    <mergeCell ref="BC10:BD10"/>
    <mergeCell ref="BE10:BF10"/>
    <mergeCell ref="BK17:BL17"/>
    <mergeCell ref="BG15:BH15"/>
    <mergeCell ref="AW14:AX14"/>
    <mergeCell ref="AA14:AB14"/>
    <mergeCell ref="AY14:AZ14"/>
    <mergeCell ref="BA14:BB14"/>
    <mergeCell ref="BK14:BL14"/>
    <mergeCell ref="BK16:BL16"/>
    <mergeCell ref="BA17:BB17"/>
    <mergeCell ref="BC17:BD17"/>
    <mergeCell ref="BK13:BL13"/>
    <mergeCell ref="BC14:BD14"/>
    <mergeCell ref="BE14:BF14"/>
    <mergeCell ref="BG14:BH14"/>
    <mergeCell ref="BI14:BJ14"/>
    <mergeCell ref="BE13:BF13"/>
    <mergeCell ref="BG13:BH13"/>
    <mergeCell ref="BI13:BJ13"/>
    <mergeCell ref="BC13:BD13"/>
    <mergeCell ref="AM15:AN15"/>
    <mergeCell ref="AI15:AJ15"/>
    <mergeCell ref="AW16:AX16"/>
    <mergeCell ref="BI15:BJ15"/>
    <mergeCell ref="BI16:BJ16"/>
    <mergeCell ref="BE16:BF16"/>
    <mergeCell ref="BG16:BH16"/>
    <mergeCell ref="AK15:AL15"/>
    <mergeCell ref="BC16:BD16"/>
    <mergeCell ref="AY15:AZ15"/>
    <mergeCell ref="Y17:Z17"/>
    <mergeCell ref="AC17:AD17"/>
    <mergeCell ref="Y16:Z16"/>
    <mergeCell ref="AO17:AR17"/>
    <mergeCell ref="AO16:AR16"/>
    <mergeCell ref="AE17:AF17"/>
    <mergeCell ref="S17:T17"/>
    <mergeCell ref="AY13:AZ13"/>
    <mergeCell ref="BA13:BB13"/>
    <mergeCell ref="AY17:AZ17"/>
    <mergeCell ref="BG18:BH18"/>
    <mergeCell ref="BA15:BB15"/>
    <mergeCell ref="BC15:BD15"/>
    <mergeCell ref="BE15:BF15"/>
    <mergeCell ref="BA16:BB16"/>
    <mergeCell ref="AU31:AV31"/>
    <mergeCell ref="S27:T27"/>
    <mergeCell ref="BC20:BD20"/>
    <mergeCell ref="BE20:BF20"/>
    <mergeCell ref="Y21:Z21"/>
    <mergeCell ref="Y27:Z27"/>
    <mergeCell ref="AG27:AJ27"/>
    <mergeCell ref="AK27:AN27"/>
    <mergeCell ref="S29:T29"/>
    <mergeCell ref="Y29:Z29"/>
    <mergeCell ref="AA29:AB29"/>
    <mergeCell ref="AO29:AR29"/>
    <mergeCell ref="AA23:AB23"/>
    <mergeCell ref="BG31:BH31"/>
    <mergeCell ref="AY23:AZ23"/>
    <mergeCell ref="BA23:BB23"/>
    <mergeCell ref="BC23:BD23"/>
    <mergeCell ref="BE23:BF23"/>
    <mergeCell ref="BC27:BD27"/>
    <mergeCell ref="BE27:BF27"/>
    <mergeCell ref="BE31:BF31"/>
    <mergeCell ref="BC29:BD29"/>
    <mergeCell ref="AA31:AB31"/>
    <mergeCell ref="AU28:AV28"/>
    <mergeCell ref="AO31:AR31"/>
    <mergeCell ref="AE31:AF31"/>
    <mergeCell ref="S31:T31"/>
    <mergeCell ref="Y31:Z31"/>
    <mergeCell ref="AG31:AJ31"/>
    <mergeCell ref="AE28:AF28"/>
    <mergeCell ref="AA21:AB21"/>
    <mergeCell ref="AY9:AZ9"/>
    <mergeCell ref="AU18:AV18"/>
    <mergeCell ref="AY18:AZ18"/>
    <mergeCell ref="AU19:AV19"/>
    <mergeCell ref="AW19:AX19"/>
    <mergeCell ref="AA19:AB19"/>
    <mergeCell ref="AY19:AZ19"/>
    <mergeCell ref="AU10:AV10"/>
    <mergeCell ref="AY16:AZ16"/>
    <mergeCell ref="AO15:AP15"/>
    <mergeCell ref="BA9:BB9"/>
    <mergeCell ref="BC9:BD9"/>
    <mergeCell ref="BE9:BF9"/>
    <mergeCell ref="AS9:AT9"/>
    <mergeCell ref="AU9:AV9"/>
    <mergeCell ref="AW9:AX9"/>
    <mergeCell ref="AQ15:AR15"/>
    <mergeCell ref="AS15:AT15"/>
    <mergeCell ref="AW13:AX13"/>
    <mergeCell ref="AA22:AB22"/>
    <mergeCell ref="BG32:BH32"/>
    <mergeCell ref="AY22:AZ22"/>
    <mergeCell ref="BA22:BB22"/>
    <mergeCell ref="BC22:BD22"/>
    <mergeCell ref="BE22:BF22"/>
    <mergeCell ref="BG23:BH23"/>
    <mergeCell ref="AY31:AZ31"/>
    <mergeCell ref="BG27:BH27"/>
    <mergeCell ref="AS28:AT28"/>
    <mergeCell ref="BA32:BB32"/>
    <mergeCell ref="BC32:BD32"/>
    <mergeCell ref="BE32:BF32"/>
    <mergeCell ref="AW22:AX22"/>
    <mergeCell ref="BC28:BD28"/>
    <mergeCell ref="BE28:BF28"/>
    <mergeCell ref="BE29:BF29"/>
    <mergeCell ref="BA30:BB30"/>
    <mergeCell ref="BC30:BD30"/>
    <mergeCell ref="BE30:BF30"/>
    <mergeCell ref="AA34:AB34"/>
    <mergeCell ref="AQ34:AR34"/>
    <mergeCell ref="Y34:Z34"/>
    <mergeCell ref="AM34:AN34"/>
    <mergeCell ref="AG34:AL34"/>
    <mergeCell ref="AS33:AT33"/>
    <mergeCell ref="AU33:AV33"/>
    <mergeCell ref="AW33:AX33"/>
    <mergeCell ref="AS32:AT32"/>
    <mergeCell ref="BC35:BD35"/>
    <mergeCell ref="BE35:BF35"/>
    <mergeCell ref="BG35:BH35"/>
    <mergeCell ref="BG34:BH34"/>
    <mergeCell ref="BC34:BD34"/>
    <mergeCell ref="BE34:BF34"/>
    <mergeCell ref="BC36:BD36"/>
    <mergeCell ref="BE36:BF36"/>
    <mergeCell ref="AS36:AT36"/>
    <mergeCell ref="AU36:AV36"/>
    <mergeCell ref="AW36:AX36"/>
    <mergeCell ref="AY36:AZ36"/>
    <mergeCell ref="BG36:BH36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A36:BB36"/>
    <mergeCell ref="BC63:BD63"/>
    <mergeCell ref="BE63:BF63"/>
    <mergeCell ref="AS63:AT63"/>
    <mergeCell ref="AU63:AV63"/>
    <mergeCell ref="AW63:AX63"/>
    <mergeCell ref="AY63:AZ63"/>
    <mergeCell ref="BA63:BB63"/>
    <mergeCell ref="BA34:BB34"/>
    <mergeCell ref="AM59:AN59"/>
    <mergeCell ref="AS34:AT34"/>
    <mergeCell ref="AU34:AV34"/>
    <mergeCell ref="AW34:AX34"/>
    <mergeCell ref="AS35:AT35"/>
    <mergeCell ref="AQ40:AR40"/>
    <mergeCell ref="AM36:AN36"/>
    <mergeCell ref="AM35:AN35"/>
    <mergeCell ref="AO35:AP35"/>
    <mergeCell ref="AK59:AL59"/>
    <mergeCell ref="AK61:AL61"/>
    <mergeCell ref="AM61:AN61"/>
    <mergeCell ref="BA35:BB35"/>
    <mergeCell ref="AK35:AL35"/>
    <mergeCell ref="AQ35:AR35"/>
    <mergeCell ref="AM37:AN37"/>
    <mergeCell ref="AK38:AL38"/>
    <mergeCell ref="AY38:AZ38"/>
    <mergeCell ref="AM38:AN38"/>
    <mergeCell ref="AC61:AD61"/>
    <mergeCell ref="AE61:AF61"/>
    <mergeCell ref="AO63:AP63"/>
    <mergeCell ref="AO59:AP59"/>
    <mergeCell ref="AE59:AF59"/>
    <mergeCell ref="S59:T59"/>
    <mergeCell ref="Y59:Z59"/>
    <mergeCell ref="AG59:AH59"/>
    <mergeCell ref="AI59:AJ59"/>
    <mergeCell ref="AK63:AL63"/>
    <mergeCell ref="AQ63:AR63"/>
    <mergeCell ref="S63:T63"/>
    <mergeCell ref="Y63:Z63"/>
    <mergeCell ref="AG63:AH63"/>
    <mergeCell ref="AI63:AJ63"/>
    <mergeCell ref="AM63:AN63"/>
    <mergeCell ref="AU35:AV35"/>
    <mergeCell ref="AW35:AX35"/>
    <mergeCell ref="AW32:AX32"/>
    <mergeCell ref="AY32:AZ32"/>
    <mergeCell ref="AY35:AZ35"/>
    <mergeCell ref="AU32:AV32"/>
    <mergeCell ref="AY33:AZ33"/>
    <mergeCell ref="AY34:AZ34"/>
    <mergeCell ref="AU16:AV16"/>
    <mergeCell ref="BG22:BH22"/>
    <mergeCell ref="BA21:BB21"/>
    <mergeCell ref="BC21:BD21"/>
    <mergeCell ref="BE21:BF21"/>
    <mergeCell ref="BG21:BH21"/>
    <mergeCell ref="AY21:AZ21"/>
    <mergeCell ref="AU20:AV20"/>
    <mergeCell ref="BG20:BH20"/>
    <mergeCell ref="AW21:AX21"/>
    <mergeCell ref="AU14:AV14"/>
    <mergeCell ref="AW18:AX18"/>
    <mergeCell ref="AU15:AV15"/>
    <mergeCell ref="AS31:AT31"/>
    <mergeCell ref="AW31:AX31"/>
    <mergeCell ref="AW29:AX29"/>
    <mergeCell ref="AW23:AX23"/>
    <mergeCell ref="AW15:AX15"/>
    <mergeCell ref="AS17:AT17"/>
    <mergeCell ref="AS19:AT19"/>
    <mergeCell ref="BI19:BJ19"/>
    <mergeCell ref="BA19:BB19"/>
    <mergeCell ref="BC19:BD19"/>
    <mergeCell ref="BE19:BF19"/>
    <mergeCell ref="BG19:BH19"/>
    <mergeCell ref="BI17:BJ17"/>
    <mergeCell ref="BA18:BB18"/>
    <mergeCell ref="AU17:AV17"/>
    <mergeCell ref="BC18:BD18"/>
    <mergeCell ref="BE17:BF17"/>
    <mergeCell ref="BE18:BF18"/>
    <mergeCell ref="AW17:AX17"/>
    <mergeCell ref="BG17:BH17"/>
    <mergeCell ref="BI18:BJ18"/>
    <mergeCell ref="AA17:AB17"/>
    <mergeCell ref="BI27:BJ27"/>
    <mergeCell ref="BI30:BJ30"/>
    <mergeCell ref="BI25:BJ25"/>
    <mergeCell ref="AA20:AB20"/>
    <mergeCell ref="AY20:AZ20"/>
    <mergeCell ref="BA20:BB20"/>
    <mergeCell ref="Y20:Z20"/>
    <mergeCell ref="AE20:AF20"/>
    <mergeCell ref="S20:T20"/>
    <mergeCell ref="AG20:AJ20"/>
    <mergeCell ref="BI23:BJ23"/>
    <mergeCell ref="BI31:BJ31"/>
    <mergeCell ref="BI21:BJ21"/>
    <mergeCell ref="BI24:BJ24"/>
    <mergeCell ref="BI20:BJ20"/>
    <mergeCell ref="BI22:BJ22"/>
    <mergeCell ref="AW20:AX20"/>
    <mergeCell ref="BA31:BB31"/>
    <mergeCell ref="BC31:BD31"/>
    <mergeCell ref="BI37:BJ37"/>
    <mergeCell ref="BI32:BJ32"/>
    <mergeCell ref="BI34:BJ34"/>
    <mergeCell ref="BI35:BJ35"/>
    <mergeCell ref="BI36:BJ36"/>
    <mergeCell ref="BI33:BJ33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U59:V59"/>
    <mergeCell ref="W59:X59"/>
    <mergeCell ref="AC59:AD59"/>
    <mergeCell ref="AA59:AB59"/>
    <mergeCell ref="AY59:AZ59"/>
    <mergeCell ref="BA59:BB59"/>
    <mergeCell ref="BC59:BD59"/>
    <mergeCell ref="AQ59:AR59"/>
    <mergeCell ref="AS59:AT59"/>
    <mergeCell ref="AU59:AV59"/>
    <mergeCell ref="AW59:AX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U56:V56"/>
    <mergeCell ref="W56:X56"/>
    <mergeCell ref="AC56:AD56"/>
    <mergeCell ref="AA56:AB56"/>
    <mergeCell ref="AO56:AP56"/>
    <mergeCell ref="AE56:AF56"/>
    <mergeCell ref="S56:T56"/>
    <mergeCell ref="Y56:Z56"/>
    <mergeCell ref="AG56:AH56"/>
    <mergeCell ref="AI56:AJ56"/>
    <mergeCell ref="AK56:AL56"/>
    <mergeCell ref="AM56:AN56"/>
    <mergeCell ref="AY56:AZ56"/>
    <mergeCell ref="BA56:BB56"/>
    <mergeCell ref="BC56:BD56"/>
    <mergeCell ref="AQ56:AR56"/>
    <mergeCell ref="AS56:AT56"/>
    <mergeCell ref="AU56:AV56"/>
    <mergeCell ref="AW56:AX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U57:V57"/>
    <mergeCell ref="W57:X57"/>
    <mergeCell ref="AC57:AD57"/>
    <mergeCell ref="AA57:AB57"/>
    <mergeCell ref="AO57:AP57"/>
    <mergeCell ref="AE57:AF57"/>
    <mergeCell ref="S57:T57"/>
    <mergeCell ref="Y57:Z57"/>
    <mergeCell ref="AG57:AH57"/>
    <mergeCell ref="AI57:AJ57"/>
    <mergeCell ref="AK57:AL57"/>
    <mergeCell ref="AM57:AN57"/>
    <mergeCell ref="AY57:AZ57"/>
    <mergeCell ref="BA57:BB57"/>
    <mergeCell ref="BC57:BD57"/>
    <mergeCell ref="AQ57:AR57"/>
    <mergeCell ref="AS57:AT57"/>
    <mergeCell ref="AU57:AV57"/>
    <mergeCell ref="AW57:AX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U60:V60"/>
    <mergeCell ref="W60:X60"/>
    <mergeCell ref="AC60:AD60"/>
    <mergeCell ref="AA60:AB60"/>
    <mergeCell ref="AO60:AP60"/>
    <mergeCell ref="AE60:AF60"/>
    <mergeCell ref="S60:T60"/>
    <mergeCell ref="Y60:Z60"/>
    <mergeCell ref="AG60:AH60"/>
    <mergeCell ref="AI60:AJ60"/>
    <mergeCell ref="AK60:AL60"/>
    <mergeCell ref="AM60:AN60"/>
    <mergeCell ref="AY60:AZ60"/>
    <mergeCell ref="BA60:BB60"/>
    <mergeCell ref="BC60:BD60"/>
    <mergeCell ref="AQ60:AR60"/>
    <mergeCell ref="AS60:AT60"/>
    <mergeCell ref="AU60:AV60"/>
    <mergeCell ref="AW60:AX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U39:V39"/>
    <mergeCell ref="W39:X39"/>
    <mergeCell ref="AC39:AD39"/>
    <mergeCell ref="AA39:AB39"/>
    <mergeCell ref="AO39:AP39"/>
    <mergeCell ref="AE39:AF39"/>
    <mergeCell ref="S39:T39"/>
    <mergeCell ref="Y39:Z39"/>
    <mergeCell ref="AG39:AH39"/>
    <mergeCell ref="AI39:AJ39"/>
    <mergeCell ref="AK39:AL39"/>
    <mergeCell ref="AM39:AN39"/>
    <mergeCell ref="AY39:AZ39"/>
    <mergeCell ref="BA39:BB39"/>
    <mergeCell ref="BC39:BD39"/>
    <mergeCell ref="AQ39:AR39"/>
    <mergeCell ref="AS39:AT39"/>
    <mergeCell ref="AU39:AV39"/>
    <mergeCell ref="AW39:AX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U64:V64"/>
    <mergeCell ref="W64:X64"/>
    <mergeCell ref="AC64:AD64"/>
    <mergeCell ref="AA64:AB64"/>
    <mergeCell ref="AM64:AN64"/>
    <mergeCell ref="AO64:AP64"/>
    <mergeCell ref="AE64:AF64"/>
    <mergeCell ref="S64:T64"/>
    <mergeCell ref="Y64:Z64"/>
    <mergeCell ref="AG64:AH64"/>
    <mergeCell ref="AI64:AJ64"/>
    <mergeCell ref="AK64:AL64"/>
    <mergeCell ref="AY64:AZ64"/>
    <mergeCell ref="BA64:BB64"/>
    <mergeCell ref="BC64:BD64"/>
    <mergeCell ref="AQ64:AR64"/>
    <mergeCell ref="AS64:AT64"/>
    <mergeCell ref="AU64:AV64"/>
    <mergeCell ref="AW64:AX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U67:V67"/>
    <mergeCell ref="W67:X67"/>
    <mergeCell ref="AC67:AD67"/>
    <mergeCell ref="AA67:AB67"/>
    <mergeCell ref="AM67:AN67"/>
    <mergeCell ref="AO67:AP67"/>
    <mergeCell ref="AE67:AF67"/>
    <mergeCell ref="S67:T67"/>
    <mergeCell ref="Y67:Z67"/>
    <mergeCell ref="AG67:AH67"/>
    <mergeCell ref="AI67:AJ67"/>
    <mergeCell ref="AK67:AL67"/>
    <mergeCell ref="AY67:AZ67"/>
    <mergeCell ref="BA67:BB67"/>
    <mergeCell ref="BC67:BD67"/>
    <mergeCell ref="AQ67:AR67"/>
    <mergeCell ref="AS67:AT67"/>
    <mergeCell ref="AU67:AV67"/>
    <mergeCell ref="AW67:AX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U65:V65"/>
    <mergeCell ref="W65:X65"/>
    <mergeCell ref="AC65:AD65"/>
    <mergeCell ref="AA65:AB65"/>
    <mergeCell ref="AM65:AN65"/>
    <mergeCell ref="AO65:AP65"/>
    <mergeCell ref="AE65:AF65"/>
    <mergeCell ref="S65:T65"/>
    <mergeCell ref="Y65:Z65"/>
    <mergeCell ref="AG65:AH65"/>
    <mergeCell ref="AI65:AJ65"/>
    <mergeCell ref="AK65:AL65"/>
    <mergeCell ref="AY65:AZ65"/>
    <mergeCell ref="BA65:BB65"/>
    <mergeCell ref="BC65:BD65"/>
    <mergeCell ref="AQ65:AR65"/>
    <mergeCell ref="AS65:AT65"/>
    <mergeCell ref="AU65:AV65"/>
    <mergeCell ref="AW65:AX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U66:V66"/>
    <mergeCell ref="W66:X66"/>
    <mergeCell ref="AC66:AD66"/>
    <mergeCell ref="AA66:AB66"/>
    <mergeCell ref="AM66:AN66"/>
    <mergeCell ref="AO66:AP66"/>
    <mergeCell ref="AE66:AF66"/>
    <mergeCell ref="S66:T66"/>
    <mergeCell ref="Y66:Z66"/>
    <mergeCell ref="AG66:AH66"/>
    <mergeCell ref="AI66:AJ66"/>
    <mergeCell ref="AK66:AL66"/>
    <mergeCell ref="AY66:AZ66"/>
    <mergeCell ref="BA66:BB66"/>
    <mergeCell ref="BC66:BD66"/>
    <mergeCell ref="AQ66:AR66"/>
    <mergeCell ref="AS66:AT66"/>
    <mergeCell ref="AU66:AV66"/>
    <mergeCell ref="AW66:AX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U61:V61"/>
    <mergeCell ref="W61:X61"/>
    <mergeCell ref="AA61:AB61"/>
    <mergeCell ref="S61:T61"/>
    <mergeCell ref="Y61:Z61"/>
    <mergeCell ref="AG61:AH61"/>
    <mergeCell ref="AI61:AJ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Q61:BR61"/>
    <mergeCell ref="BS61:BT61"/>
    <mergeCell ref="BI61:BJ61"/>
    <mergeCell ref="BK61:BL61"/>
    <mergeCell ref="BM61:BN61"/>
    <mergeCell ref="BO61:BP61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Y45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4" width="2.3359375" style="2" customWidth="1"/>
    <col min="75" max="16384" width="8.88671875" style="2" customWidth="1"/>
  </cols>
  <sheetData>
    <row r="1" spans="1:62" ht="12.75" customHeigh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167</v>
      </c>
      <c r="AS1" s="283"/>
      <c r="AT1" s="284"/>
      <c r="AU1" s="335" t="s">
        <v>433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168</v>
      </c>
      <c r="AS2" s="4"/>
      <c r="AT2" s="5"/>
      <c r="AU2" s="216" t="s">
        <v>413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169</v>
      </c>
      <c r="B3" s="309"/>
      <c r="C3" s="310"/>
      <c r="D3" s="287" t="s">
        <v>170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171</v>
      </c>
      <c r="X3" s="174"/>
      <c r="Y3" s="285"/>
      <c r="Z3" s="173" t="s">
        <v>172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173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174</v>
      </c>
      <c r="B4" s="170"/>
      <c r="C4" s="286"/>
      <c r="D4" s="506" t="s">
        <v>542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175</v>
      </c>
      <c r="X4" s="170"/>
      <c r="Y4" s="286"/>
      <c r="Z4" s="169" t="s">
        <v>176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177</v>
      </c>
      <c r="AS4" s="275"/>
      <c r="AT4" s="276"/>
      <c r="AU4" s="7"/>
      <c r="AV4" s="15">
        <v>1</v>
      </c>
      <c r="AW4" s="7"/>
      <c r="AX4" s="7" t="s">
        <v>178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77" ht="11.25" customHeight="1">
      <c r="A6" s="670" t="s">
        <v>179</v>
      </c>
      <c r="B6" s="671"/>
      <c r="C6" s="672"/>
      <c r="D6" s="748"/>
      <c r="E6" s="770"/>
      <c r="F6" s="663"/>
      <c r="G6" s="663"/>
      <c r="H6" s="663"/>
      <c r="I6" s="663"/>
      <c r="J6" s="663"/>
      <c r="K6" s="663"/>
      <c r="L6" s="748"/>
      <c r="M6" s="770"/>
      <c r="N6" s="663"/>
      <c r="O6" s="663"/>
      <c r="P6" s="748"/>
      <c r="Q6" s="770"/>
      <c r="R6" s="663"/>
      <c r="S6" s="663"/>
      <c r="T6" s="748"/>
      <c r="U6" s="770"/>
      <c r="V6" s="748"/>
      <c r="W6" s="770"/>
      <c r="X6" s="663"/>
      <c r="Y6" s="663"/>
      <c r="Z6" s="748"/>
      <c r="AA6" s="770"/>
      <c r="AB6" s="748"/>
      <c r="AC6" s="770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748"/>
      <c r="AO6" s="770"/>
      <c r="AP6" s="663"/>
      <c r="AQ6" s="713"/>
      <c r="AR6" s="714"/>
      <c r="AS6" s="663"/>
      <c r="AT6" s="663"/>
      <c r="AU6" s="663"/>
      <c r="AV6" s="663"/>
      <c r="AW6" s="663"/>
      <c r="AX6" s="748"/>
      <c r="AY6" s="770"/>
      <c r="AZ6" s="663"/>
      <c r="BA6" s="663"/>
      <c r="BB6" s="663"/>
      <c r="BC6" s="663"/>
      <c r="BD6" s="748"/>
      <c r="BE6" s="770"/>
      <c r="BF6" s="663"/>
      <c r="BG6" s="748"/>
      <c r="BH6" s="750"/>
      <c r="BI6" s="750"/>
      <c r="BJ6" s="750"/>
      <c r="BK6" s="750"/>
      <c r="BL6" s="770"/>
      <c r="BM6" s="663"/>
      <c r="BN6" s="663"/>
      <c r="BO6" s="725" t="s">
        <v>450</v>
      </c>
      <c r="BP6" s="802"/>
      <c r="BQ6" s="95"/>
      <c r="BR6" s="13"/>
      <c r="BS6" s="13"/>
      <c r="BT6" s="13"/>
      <c r="BU6" s="13"/>
      <c r="BV6" s="13"/>
      <c r="BW6" s="13"/>
      <c r="BX6" s="13"/>
      <c r="BY6" s="13"/>
    </row>
    <row r="7" spans="1:77" ht="11.25" customHeight="1">
      <c r="A7" s="718" t="s">
        <v>434</v>
      </c>
      <c r="B7" s="719"/>
      <c r="C7" s="771" t="s">
        <v>435</v>
      </c>
      <c r="D7" s="772"/>
      <c r="E7" s="772"/>
      <c r="F7" s="773"/>
      <c r="G7" s="662"/>
      <c r="H7" s="662"/>
      <c r="I7" s="662"/>
      <c r="J7" s="662"/>
      <c r="K7" s="662"/>
      <c r="L7" s="784"/>
      <c r="M7" s="773"/>
      <c r="N7" s="662"/>
      <c r="O7" s="662"/>
      <c r="P7" s="784"/>
      <c r="Q7" s="773"/>
      <c r="R7" s="662"/>
      <c r="S7" s="662"/>
      <c r="T7" s="784"/>
      <c r="U7" s="773"/>
      <c r="V7" s="784"/>
      <c r="W7" s="773"/>
      <c r="X7" s="662"/>
      <c r="Y7" s="662"/>
      <c r="Z7" s="784"/>
      <c r="AA7" s="773"/>
      <c r="AB7" s="784"/>
      <c r="AC7" s="773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784"/>
      <c r="AO7" s="773"/>
      <c r="AP7" s="662"/>
      <c r="AQ7" s="659"/>
      <c r="AR7" s="715"/>
      <c r="AS7" s="662"/>
      <c r="AT7" s="662"/>
      <c r="AU7" s="662"/>
      <c r="AV7" s="662"/>
      <c r="AW7" s="662"/>
      <c r="AX7" s="784"/>
      <c r="AY7" s="773"/>
      <c r="AZ7" s="662"/>
      <c r="BA7" s="662"/>
      <c r="BB7" s="662"/>
      <c r="BC7" s="662"/>
      <c r="BD7" s="784"/>
      <c r="BE7" s="773"/>
      <c r="BF7" s="662"/>
      <c r="BG7" s="784"/>
      <c r="BH7" s="772"/>
      <c r="BI7" s="772"/>
      <c r="BJ7" s="772"/>
      <c r="BK7" s="772"/>
      <c r="BL7" s="773"/>
      <c r="BM7" s="662"/>
      <c r="BN7" s="662"/>
      <c r="BO7" s="724" t="s">
        <v>182</v>
      </c>
      <c r="BP7" s="726"/>
      <c r="BQ7" s="95"/>
      <c r="BR7" s="13"/>
      <c r="BS7" s="13"/>
      <c r="BT7" s="13"/>
      <c r="BU7" s="13"/>
      <c r="BV7" s="13"/>
      <c r="BW7" s="13"/>
      <c r="BX7" s="13"/>
      <c r="BY7" s="13"/>
    </row>
    <row r="8" spans="1:77" ht="11.25" customHeight="1">
      <c r="A8" s="718"/>
      <c r="B8" s="719"/>
      <c r="C8" s="793" t="s">
        <v>436</v>
      </c>
      <c r="D8" s="794"/>
      <c r="E8" s="794" t="s">
        <v>303</v>
      </c>
      <c r="F8" s="794"/>
      <c r="G8" s="658" t="s">
        <v>437</v>
      </c>
      <c r="H8" s="658"/>
      <c r="I8" s="658" t="s">
        <v>438</v>
      </c>
      <c r="J8" s="658"/>
      <c r="K8" s="659" t="s">
        <v>439</v>
      </c>
      <c r="L8" s="803"/>
      <c r="M8" s="803"/>
      <c r="N8" s="715"/>
      <c r="O8" s="659" t="s">
        <v>440</v>
      </c>
      <c r="P8" s="803"/>
      <c r="Q8" s="803"/>
      <c r="R8" s="715"/>
      <c r="S8" s="659" t="s">
        <v>443</v>
      </c>
      <c r="T8" s="803"/>
      <c r="U8" s="803"/>
      <c r="V8" s="803"/>
      <c r="W8" s="803"/>
      <c r="X8" s="715"/>
      <c r="Y8" s="659" t="s">
        <v>495</v>
      </c>
      <c r="Z8" s="803"/>
      <c r="AA8" s="803"/>
      <c r="AB8" s="803"/>
      <c r="AC8" s="803"/>
      <c r="AD8" s="715"/>
      <c r="AE8" s="658" t="s">
        <v>445</v>
      </c>
      <c r="AF8" s="658"/>
      <c r="AG8" s="658" t="s">
        <v>49</v>
      </c>
      <c r="AH8" s="658"/>
      <c r="AI8" s="658" t="s">
        <v>446</v>
      </c>
      <c r="AJ8" s="658"/>
      <c r="AK8" s="658" t="s">
        <v>447</v>
      </c>
      <c r="AL8" s="658"/>
      <c r="AM8" s="94" t="s">
        <v>140</v>
      </c>
      <c r="AN8" s="715" t="s">
        <v>448</v>
      </c>
      <c r="AO8" s="803"/>
      <c r="AP8" s="93" t="s">
        <v>141</v>
      </c>
      <c r="AQ8" s="659" t="s">
        <v>47</v>
      </c>
      <c r="AR8" s="715"/>
      <c r="AS8" s="658" t="s">
        <v>449</v>
      </c>
      <c r="AT8" s="658"/>
      <c r="AU8" s="658" t="s">
        <v>498</v>
      </c>
      <c r="AV8" s="658"/>
      <c r="AW8" s="659" t="s">
        <v>451</v>
      </c>
      <c r="AX8" s="803"/>
      <c r="AY8" s="803"/>
      <c r="AZ8" s="715"/>
      <c r="BA8" s="658" t="s">
        <v>454</v>
      </c>
      <c r="BB8" s="658"/>
      <c r="BC8" s="659" t="s">
        <v>202</v>
      </c>
      <c r="BD8" s="803"/>
      <c r="BE8" s="803"/>
      <c r="BF8" s="715"/>
      <c r="BG8" s="659" t="s">
        <v>213</v>
      </c>
      <c r="BH8" s="803"/>
      <c r="BI8" s="803"/>
      <c r="BJ8" s="803"/>
      <c r="BK8" s="803"/>
      <c r="BL8" s="715"/>
      <c r="BM8" s="658" t="s">
        <v>458</v>
      </c>
      <c r="BN8" s="658"/>
      <c r="BO8" s="724" t="s">
        <v>181</v>
      </c>
      <c r="BP8" s="726"/>
      <c r="BQ8" s="533" t="s">
        <v>184</v>
      </c>
      <c r="BR8" s="534"/>
      <c r="BS8" s="534"/>
      <c r="BT8" s="534"/>
      <c r="BU8" s="534"/>
      <c r="BV8" s="534"/>
      <c r="BW8" s="13"/>
      <c r="BX8" s="13"/>
      <c r="BY8" s="13"/>
    </row>
    <row r="9" spans="1:77" ht="11.25" customHeight="1">
      <c r="A9" s="656" t="s">
        <v>179</v>
      </c>
      <c r="B9" s="657"/>
      <c r="C9" s="660"/>
      <c r="D9" s="661"/>
      <c r="E9" s="661"/>
      <c r="F9" s="661"/>
      <c r="G9" s="661"/>
      <c r="H9" s="661"/>
      <c r="I9" s="661"/>
      <c r="J9" s="661"/>
      <c r="K9" s="792" t="s">
        <v>441</v>
      </c>
      <c r="L9" s="792"/>
      <c r="M9" s="792" t="s">
        <v>442</v>
      </c>
      <c r="N9" s="792"/>
      <c r="O9" s="792" t="s">
        <v>441</v>
      </c>
      <c r="P9" s="792"/>
      <c r="Q9" s="792" t="s">
        <v>442</v>
      </c>
      <c r="R9" s="792"/>
      <c r="S9" s="804" t="s">
        <v>50</v>
      </c>
      <c r="T9" s="805"/>
      <c r="U9" s="805"/>
      <c r="V9" s="806"/>
      <c r="W9" s="792" t="s">
        <v>444</v>
      </c>
      <c r="X9" s="792"/>
      <c r="Y9" s="804" t="s">
        <v>50</v>
      </c>
      <c r="Z9" s="805"/>
      <c r="AA9" s="805"/>
      <c r="AB9" s="806"/>
      <c r="AC9" s="792" t="s">
        <v>444</v>
      </c>
      <c r="AD9" s="792"/>
      <c r="AE9" s="661"/>
      <c r="AF9" s="661"/>
      <c r="AG9" s="661"/>
      <c r="AH9" s="661"/>
      <c r="AI9" s="661"/>
      <c r="AJ9" s="661"/>
      <c r="AK9" s="661"/>
      <c r="AL9" s="661"/>
      <c r="AM9" s="661"/>
      <c r="AN9" s="716"/>
      <c r="AO9" s="717"/>
      <c r="AP9" s="661"/>
      <c r="AQ9" s="716"/>
      <c r="AR9" s="717"/>
      <c r="AS9" s="661"/>
      <c r="AT9" s="661"/>
      <c r="AU9" s="661"/>
      <c r="AV9" s="661"/>
      <c r="AW9" s="792" t="s">
        <v>452</v>
      </c>
      <c r="AX9" s="792"/>
      <c r="AY9" s="792" t="s">
        <v>453</v>
      </c>
      <c r="AZ9" s="792"/>
      <c r="BA9" s="661"/>
      <c r="BB9" s="661"/>
      <c r="BC9" s="792" t="s">
        <v>441</v>
      </c>
      <c r="BD9" s="792"/>
      <c r="BE9" s="792" t="s">
        <v>442</v>
      </c>
      <c r="BF9" s="792"/>
      <c r="BG9" s="792" t="s">
        <v>455</v>
      </c>
      <c r="BH9" s="792"/>
      <c r="BI9" s="792" t="s">
        <v>456</v>
      </c>
      <c r="BJ9" s="792"/>
      <c r="BK9" s="792" t="s">
        <v>457</v>
      </c>
      <c r="BL9" s="792"/>
      <c r="BM9" s="661"/>
      <c r="BN9" s="661"/>
      <c r="BO9" s="723">
        <v>7.85</v>
      </c>
      <c r="BP9" s="801"/>
      <c r="BQ9" s="739"/>
      <c r="BR9" s="740"/>
      <c r="BS9" s="741"/>
      <c r="BT9" s="742"/>
      <c r="BU9" s="740"/>
      <c r="BV9" s="740"/>
      <c r="BW9" s="13"/>
      <c r="BX9" s="13"/>
      <c r="BY9" s="13"/>
    </row>
    <row r="10" spans="1:77" ht="11.25" customHeight="1">
      <c r="A10" s="670" t="s">
        <v>499</v>
      </c>
      <c r="B10" s="671"/>
      <c r="C10" s="799">
        <v>450</v>
      </c>
      <c r="D10" s="722"/>
      <c r="E10" s="722" t="s">
        <v>525</v>
      </c>
      <c r="F10" s="722"/>
      <c r="G10" s="664">
        <v>380</v>
      </c>
      <c r="H10" s="664"/>
      <c r="I10" s="664">
        <v>382</v>
      </c>
      <c r="J10" s="664"/>
      <c r="K10" s="664">
        <v>320</v>
      </c>
      <c r="L10" s="664"/>
      <c r="M10" s="664">
        <v>230</v>
      </c>
      <c r="N10" s="664"/>
      <c r="O10" s="664">
        <v>540</v>
      </c>
      <c r="P10" s="664"/>
      <c r="Q10" s="664">
        <v>535</v>
      </c>
      <c r="R10" s="664"/>
      <c r="S10" s="722">
        <v>40</v>
      </c>
      <c r="T10" s="722"/>
      <c r="U10" s="722" t="s">
        <v>252</v>
      </c>
      <c r="V10" s="722"/>
      <c r="W10" s="722" t="s">
        <v>308</v>
      </c>
      <c r="X10" s="722"/>
      <c r="Y10" s="664">
        <v>50</v>
      </c>
      <c r="Z10" s="664"/>
      <c r="AA10" s="722" t="s">
        <v>459</v>
      </c>
      <c r="AB10" s="722"/>
      <c r="AC10" s="664" t="s">
        <v>308</v>
      </c>
      <c r="AD10" s="664"/>
      <c r="AE10" s="664">
        <v>70</v>
      </c>
      <c r="AF10" s="664"/>
      <c r="AG10" s="664">
        <v>19</v>
      </c>
      <c r="AH10" s="664"/>
      <c r="AI10" s="664">
        <v>35</v>
      </c>
      <c r="AJ10" s="664"/>
      <c r="AK10" s="664">
        <v>6</v>
      </c>
      <c r="AL10" s="664"/>
      <c r="AM10" s="664">
        <v>22</v>
      </c>
      <c r="AN10" s="664"/>
      <c r="AO10" s="664">
        <v>50</v>
      </c>
      <c r="AP10" s="664"/>
      <c r="AQ10" s="668">
        <v>25</v>
      </c>
      <c r="AR10" s="669"/>
      <c r="AS10" s="664">
        <v>80</v>
      </c>
      <c r="AT10" s="664"/>
      <c r="AU10" s="664"/>
      <c r="AV10" s="664"/>
      <c r="AW10" s="722" t="s">
        <v>65</v>
      </c>
      <c r="AX10" s="722"/>
      <c r="AY10" s="722" t="s">
        <v>244</v>
      </c>
      <c r="AZ10" s="722"/>
      <c r="BA10" s="664">
        <v>20</v>
      </c>
      <c r="BB10" s="664"/>
      <c r="BC10" s="664">
        <v>260</v>
      </c>
      <c r="BD10" s="664"/>
      <c r="BE10" s="664">
        <v>290</v>
      </c>
      <c r="BF10" s="664"/>
      <c r="BG10" s="664">
        <v>37</v>
      </c>
      <c r="BH10" s="664"/>
      <c r="BI10" s="664">
        <v>22</v>
      </c>
      <c r="BJ10" s="664"/>
      <c r="BK10" s="664">
        <v>3.2</v>
      </c>
      <c r="BL10" s="664"/>
      <c r="BM10" s="664">
        <v>200</v>
      </c>
      <c r="BN10" s="664"/>
      <c r="BO10" s="664">
        <f>(BQ10+BS10+BU10)*BO9</f>
        <v>0</v>
      </c>
      <c r="BP10" s="668"/>
      <c r="BQ10" s="650"/>
      <c r="BR10" s="651"/>
      <c r="BS10" s="652"/>
      <c r="BT10" s="653"/>
      <c r="BU10" s="651"/>
      <c r="BV10" s="651"/>
      <c r="BW10" s="13"/>
      <c r="BX10" s="13"/>
      <c r="BY10" s="13"/>
    </row>
    <row r="11" spans="1:77" ht="11.25" customHeight="1">
      <c r="A11" s="797"/>
      <c r="B11" s="798"/>
      <c r="C11" s="800">
        <v>500</v>
      </c>
      <c r="D11" s="791"/>
      <c r="E11" s="791" t="s">
        <v>526</v>
      </c>
      <c r="F11" s="791"/>
      <c r="G11" s="649">
        <v>415</v>
      </c>
      <c r="H11" s="649"/>
      <c r="I11" s="649">
        <v>418</v>
      </c>
      <c r="J11" s="649"/>
      <c r="K11" s="649">
        <v>350</v>
      </c>
      <c r="L11" s="649"/>
      <c r="M11" s="649">
        <v>230</v>
      </c>
      <c r="N11" s="649"/>
      <c r="O11" s="649">
        <v>570</v>
      </c>
      <c r="P11" s="649"/>
      <c r="Q11" s="649">
        <v>545</v>
      </c>
      <c r="R11" s="649"/>
      <c r="S11" s="791">
        <v>40</v>
      </c>
      <c r="T11" s="791"/>
      <c r="U11" s="791" t="s">
        <v>252</v>
      </c>
      <c r="V11" s="791"/>
      <c r="W11" s="791" t="s">
        <v>309</v>
      </c>
      <c r="X11" s="791"/>
      <c r="Y11" s="649">
        <v>50</v>
      </c>
      <c r="Z11" s="649"/>
      <c r="AA11" s="791" t="s">
        <v>255</v>
      </c>
      <c r="AB11" s="791"/>
      <c r="AC11" s="649" t="s">
        <v>308</v>
      </c>
      <c r="AD11" s="649"/>
      <c r="AE11" s="649">
        <v>70</v>
      </c>
      <c r="AF11" s="649"/>
      <c r="AG11" s="649">
        <v>19</v>
      </c>
      <c r="AH11" s="649"/>
      <c r="AI11" s="649">
        <v>35</v>
      </c>
      <c r="AJ11" s="649"/>
      <c r="AK11" s="649">
        <v>6</v>
      </c>
      <c r="AL11" s="649"/>
      <c r="AM11" s="649">
        <v>22</v>
      </c>
      <c r="AN11" s="649"/>
      <c r="AO11" s="649">
        <v>50</v>
      </c>
      <c r="AP11" s="649"/>
      <c r="AQ11" s="666">
        <v>25</v>
      </c>
      <c r="AR11" s="667"/>
      <c r="AS11" s="649">
        <v>80</v>
      </c>
      <c r="AT11" s="649"/>
      <c r="AU11" s="649"/>
      <c r="AV11" s="649"/>
      <c r="AW11" s="791" t="s">
        <v>198</v>
      </c>
      <c r="AX11" s="791"/>
      <c r="AY11" s="791" t="s">
        <v>244</v>
      </c>
      <c r="AZ11" s="791"/>
      <c r="BA11" s="649">
        <v>20</v>
      </c>
      <c r="BB11" s="649"/>
      <c r="BC11" s="649">
        <v>260</v>
      </c>
      <c r="BD11" s="649"/>
      <c r="BE11" s="649">
        <v>290</v>
      </c>
      <c r="BF11" s="649"/>
      <c r="BG11" s="649">
        <v>37</v>
      </c>
      <c r="BH11" s="649"/>
      <c r="BI11" s="649">
        <v>22</v>
      </c>
      <c r="BJ11" s="649"/>
      <c r="BK11" s="649">
        <v>3.2</v>
      </c>
      <c r="BL11" s="649"/>
      <c r="BM11" s="649">
        <v>220</v>
      </c>
      <c r="BN11" s="649"/>
      <c r="BO11" s="649">
        <f>(BQ11+BS11+BU11)*BO9</f>
        <v>0</v>
      </c>
      <c r="BP11" s="666"/>
      <c r="BQ11" s="674"/>
      <c r="BR11" s="675"/>
      <c r="BS11" s="743"/>
      <c r="BT11" s="744"/>
      <c r="BU11" s="675"/>
      <c r="BV11" s="675"/>
      <c r="BW11" s="13"/>
      <c r="BX11" s="13"/>
      <c r="BY11" s="13"/>
    </row>
    <row r="12" spans="1:77" ht="11.25" customHeight="1">
      <c r="A12" s="797"/>
      <c r="B12" s="798"/>
      <c r="C12" s="752">
        <v>600</v>
      </c>
      <c r="D12" s="753"/>
      <c r="E12" s="753" t="s">
        <v>527</v>
      </c>
      <c r="F12" s="753"/>
      <c r="G12" s="665">
        <v>480</v>
      </c>
      <c r="H12" s="665"/>
      <c r="I12" s="665">
        <v>483</v>
      </c>
      <c r="J12" s="665"/>
      <c r="K12" s="665">
        <v>410</v>
      </c>
      <c r="L12" s="665"/>
      <c r="M12" s="665">
        <v>250</v>
      </c>
      <c r="N12" s="665"/>
      <c r="O12" s="665">
        <v>660</v>
      </c>
      <c r="P12" s="665"/>
      <c r="Q12" s="665">
        <v>580</v>
      </c>
      <c r="R12" s="665"/>
      <c r="S12" s="753">
        <v>50</v>
      </c>
      <c r="T12" s="753"/>
      <c r="U12" s="753" t="s">
        <v>255</v>
      </c>
      <c r="V12" s="753"/>
      <c r="W12" s="753" t="s">
        <v>309</v>
      </c>
      <c r="X12" s="753"/>
      <c r="Y12" s="665">
        <v>65</v>
      </c>
      <c r="Z12" s="665"/>
      <c r="AA12" s="753" t="s">
        <v>257</v>
      </c>
      <c r="AB12" s="753"/>
      <c r="AC12" s="665" t="s">
        <v>308</v>
      </c>
      <c r="AD12" s="665"/>
      <c r="AE12" s="665">
        <v>85</v>
      </c>
      <c r="AF12" s="665"/>
      <c r="AG12" s="665">
        <v>19</v>
      </c>
      <c r="AH12" s="665"/>
      <c r="AI12" s="665">
        <v>45</v>
      </c>
      <c r="AJ12" s="665"/>
      <c r="AK12" s="665">
        <v>6</v>
      </c>
      <c r="AL12" s="665"/>
      <c r="AM12" s="665">
        <v>28</v>
      </c>
      <c r="AN12" s="665"/>
      <c r="AO12" s="665">
        <v>60</v>
      </c>
      <c r="AP12" s="665"/>
      <c r="AQ12" s="683">
        <v>32</v>
      </c>
      <c r="AR12" s="712"/>
      <c r="AS12" s="665">
        <v>95</v>
      </c>
      <c r="AT12" s="665"/>
      <c r="AU12" s="665"/>
      <c r="AV12" s="665"/>
      <c r="AW12" s="753" t="s">
        <v>199</v>
      </c>
      <c r="AX12" s="753"/>
      <c r="AY12" s="753" t="s">
        <v>246</v>
      </c>
      <c r="AZ12" s="753"/>
      <c r="BA12" s="665">
        <v>25</v>
      </c>
      <c r="BB12" s="665"/>
      <c r="BC12" s="665">
        <v>300</v>
      </c>
      <c r="BD12" s="665"/>
      <c r="BE12" s="665">
        <v>320</v>
      </c>
      <c r="BF12" s="665"/>
      <c r="BG12" s="665">
        <v>44</v>
      </c>
      <c r="BH12" s="665"/>
      <c r="BI12" s="665">
        <v>26</v>
      </c>
      <c r="BJ12" s="665"/>
      <c r="BK12" s="665">
        <v>4.5</v>
      </c>
      <c r="BL12" s="665"/>
      <c r="BM12" s="665">
        <v>270</v>
      </c>
      <c r="BN12" s="665"/>
      <c r="BO12" s="665">
        <f>(BQ12+BS12+BU12)*BO9</f>
        <v>0</v>
      </c>
      <c r="BP12" s="683"/>
      <c r="BQ12" s="641"/>
      <c r="BR12" s="642"/>
      <c r="BS12" s="643"/>
      <c r="BT12" s="644"/>
      <c r="BU12" s="642"/>
      <c r="BV12" s="642"/>
      <c r="BW12" s="13"/>
      <c r="BX12" s="13"/>
      <c r="BY12" s="13"/>
    </row>
    <row r="13" spans="1:77" ht="11.25" customHeight="1">
      <c r="A13" s="797"/>
      <c r="B13" s="798"/>
      <c r="C13" s="799">
        <v>650</v>
      </c>
      <c r="D13" s="722"/>
      <c r="E13" s="722" t="s">
        <v>528</v>
      </c>
      <c r="F13" s="722"/>
      <c r="G13" s="664">
        <v>520</v>
      </c>
      <c r="H13" s="664"/>
      <c r="I13" s="664">
        <v>525</v>
      </c>
      <c r="J13" s="664"/>
      <c r="K13" s="664">
        <v>440</v>
      </c>
      <c r="L13" s="664"/>
      <c r="M13" s="664">
        <v>250</v>
      </c>
      <c r="N13" s="664"/>
      <c r="O13" s="664">
        <v>690</v>
      </c>
      <c r="P13" s="664"/>
      <c r="Q13" s="664">
        <v>640</v>
      </c>
      <c r="R13" s="664"/>
      <c r="S13" s="722">
        <v>65</v>
      </c>
      <c r="T13" s="722"/>
      <c r="U13" s="722" t="s">
        <v>257</v>
      </c>
      <c r="V13" s="722"/>
      <c r="W13" s="722" t="s">
        <v>308</v>
      </c>
      <c r="X13" s="722"/>
      <c r="Y13" s="664">
        <v>80</v>
      </c>
      <c r="Z13" s="664"/>
      <c r="AA13" s="722" t="s">
        <v>259</v>
      </c>
      <c r="AB13" s="722"/>
      <c r="AC13" s="664" t="s">
        <v>308</v>
      </c>
      <c r="AD13" s="664"/>
      <c r="AE13" s="664">
        <v>100</v>
      </c>
      <c r="AF13" s="664"/>
      <c r="AG13" s="664">
        <v>19</v>
      </c>
      <c r="AH13" s="664"/>
      <c r="AI13" s="664">
        <v>45</v>
      </c>
      <c r="AJ13" s="664"/>
      <c r="AK13" s="664">
        <v>6</v>
      </c>
      <c r="AL13" s="664"/>
      <c r="AM13" s="664">
        <v>28</v>
      </c>
      <c r="AN13" s="664"/>
      <c r="AO13" s="664">
        <v>60</v>
      </c>
      <c r="AP13" s="664"/>
      <c r="AQ13" s="668">
        <v>32</v>
      </c>
      <c r="AR13" s="669"/>
      <c r="AS13" s="664">
        <v>55</v>
      </c>
      <c r="AT13" s="664"/>
      <c r="AU13" s="664">
        <v>250</v>
      </c>
      <c r="AV13" s="664"/>
      <c r="AW13" s="722" t="s">
        <v>132</v>
      </c>
      <c r="AX13" s="722"/>
      <c r="AY13" s="722" t="s">
        <v>246</v>
      </c>
      <c r="AZ13" s="722"/>
      <c r="BA13" s="664">
        <v>25</v>
      </c>
      <c r="BB13" s="664"/>
      <c r="BC13" s="664">
        <v>310</v>
      </c>
      <c r="BD13" s="664"/>
      <c r="BE13" s="664">
        <v>350</v>
      </c>
      <c r="BF13" s="664"/>
      <c r="BG13" s="664">
        <v>44</v>
      </c>
      <c r="BH13" s="664"/>
      <c r="BI13" s="664">
        <v>26</v>
      </c>
      <c r="BJ13" s="664"/>
      <c r="BK13" s="664">
        <v>4.5</v>
      </c>
      <c r="BL13" s="664"/>
      <c r="BM13" s="664">
        <v>270</v>
      </c>
      <c r="BN13" s="664"/>
      <c r="BO13" s="664">
        <f>(BQ13+BS13+BU13)*BO9</f>
        <v>0</v>
      </c>
      <c r="BP13" s="668"/>
      <c r="BQ13" s="650"/>
      <c r="BR13" s="651"/>
      <c r="BS13" s="652"/>
      <c r="BT13" s="653"/>
      <c r="BU13" s="651"/>
      <c r="BV13" s="651"/>
      <c r="BW13" s="13"/>
      <c r="BX13" s="13"/>
      <c r="BY13" s="13"/>
    </row>
    <row r="14" spans="1:77" ht="11.25" customHeight="1">
      <c r="A14" s="797"/>
      <c r="B14" s="798"/>
      <c r="C14" s="800">
        <v>700</v>
      </c>
      <c r="D14" s="791"/>
      <c r="E14" s="791" t="s">
        <v>529</v>
      </c>
      <c r="F14" s="791"/>
      <c r="G14" s="649">
        <v>550</v>
      </c>
      <c r="H14" s="649"/>
      <c r="I14" s="649">
        <v>555</v>
      </c>
      <c r="J14" s="649"/>
      <c r="K14" s="649">
        <v>470</v>
      </c>
      <c r="L14" s="649"/>
      <c r="M14" s="649">
        <v>250</v>
      </c>
      <c r="N14" s="649"/>
      <c r="O14" s="649">
        <v>720</v>
      </c>
      <c r="P14" s="649"/>
      <c r="Q14" s="649">
        <v>700</v>
      </c>
      <c r="R14" s="649"/>
      <c r="S14" s="791">
        <v>65</v>
      </c>
      <c r="T14" s="791"/>
      <c r="U14" s="791" t="s">
        <v>257</v>
      </c>
      <c r="V14" s="791"/>
      <c r="W14" s="791" t="s">
        <v>308</v>
      </c>
      <c r="X14" s="791"/>
      <c r="Y14" s="649">
        <v>80</v>
      </c>
      <c r="Z14" s="649"/>
      <c r="AA14" s="791" t="s">
        <v>259</v>
      </c>
      <c r="AB14" s="791"/>
      <c r="AC14" s="649" t="s">
        <v>308</v>
      </c>
      <c r="AD14" s="649"/>
      <c r="AE14" s="649">
        <v>100</v>
      </c>
      <c r="AF14" s="649"/>
      <c r="AG14" s="649">
        <v>19</v>
      </c>
      <c r="AH14" s="649"/>
      <c r="AI14" s="649">
        <v>45</v>
      </c>
      <c r="AJ14" s="649"/>
      <c r="AK14" s="649">
        <v>6</v>
      </c>
      <c r="AL14" s="649"/>
      <c r="AM14" s="649">
        <v>28</v>
      </c>
      <c r="AN14" s="649"/>
      <c r="AO14" s="649">
        <v>60</v>
      </c>
      <c r="AP14" s="649"/>
      <c r="AQ14" s="666">
        <v>32</v>
      </c>
      <c r="AR14" s="667"/>
      <c r="AS14" s="649">
        <v>55</v>
      </c>
      <c r="AT14" s="649"/>
      <c r="AU14" s="649">
        <v>260</v>
      </c>
      <c r="AV14" s="649"/>
      <c r="AW14" s="791" t="s">
        <v>132</v>
      </c>
      <c r="AX14" s="791"/>
      <c r="AY14" s="791" t="s">
        <v>246</v>
      </c>
      <c r="AZ14" s="791"/>
      <c r="BA14" s="649">
        <v>25</v>
      </c>
      <c r="BB14" s="649"/>
      <c r="BC14" s="649">
        <v>310</v>
      </c>
      <c r="BD14" s="649"/>
      <c r="BE14" s="649">
        <v>400</v>
      </c>
      <c r="BF14" s="649"/>
      <c r="BG14" s="649">
        <v>44</v>
      </c>
      <c r="BH14" s="649"/>
      <c r="BI14" s="649">
        <v>26</v>
      </c>
      <c r="BJ14" s="649"/>
      <c r="BK14" s="649">
        <v>4.5</v>
      </c>
      <c r="BL14" s="649"/>
      <c r="BM14" s="649">
        <v>290</v>
      </c>
      <c r="BN14" s="649"/>
      <c r="BO14" s="649">
        <f>(BQ14+BS14+BU14)*BO9</f>
        <v>0</v>
      </c>
      <c r="BP14" s="666"/>
      <c r="BQ14" s="674"/>
      <c r="BR14" s="675"/>
      <c r="BS14" s="743"/>
      <c r="BT14" s="744"/>
      <c r="BU14" s="675"/>
      <c r="BV14" s="675"/>
      <c r="BW14" s="13"/>
      <c r="BX14" s="13"/>
      <c r="BY14" s="13"/>
    </row>
    <row r="15" spans="1:77" ht="11.25" customHeight="1">
      <c r="A15" s="797"/>
      <c r="B15" s="798"/>
      <c r="C15" s="704">
        <v>800</v>
      </c>
      <c r="D15" s="705"/>
      <c r="E15" s="705" t="s">
        <v>530</v>
      </c>
      <c r="F15" s="705"/>
      <c r="G15" s="691">
        <v>615</v>
      </c>
      <c r="H15" s="691"/>
      <c r="I15" s="691">
        <v>621</v>
      </c>
      <c r="J15" s="691"/>
      <c r="K15" s="691">
        <v>550</v>
      </c>
      <c r="L15" s="691"/>
      <c r="M15" s="691">
        <v>300</v>
      </c>
      <c r="N15" s="691"/>
      <c r="O15" s="691">
        <v>810</v>
      </c>
      <c r="P15" s="691"/>
      <c r="Q15" s="691">
        <v>870</v>
      </c>
      <c r="R15" s="691"/>
      <c r="S15" s="705">
        <v>80</v>
      </c>
      <c r="T15" s="705"/>
      <c r="U15" s="705" t="s">
        <v>259</v>
      </c>
      <c r="V15" s="705"/>
      <c r="W15" s="705" t="s">
        <v>309</v>
      </c>
      <c r="X15" s="705"/>
      <c r="Y15" s="691">
        <v>100</v>
      </c>
      <c r="Z15" s="691"/>
      <c r="AA15" s="705" t="s">
        <v>261</v>
      </c>
      <c r="AB15" s="705"/>
      <c r="AC15" s="691" t="s">
        <v>309</v>
      </c>
      <c r="AD15" s="691"/>
      <c r="AE15" s="691">
        <v>120</v>
      </c>
      <c r="AF15" s="691"/>
      <c r="AG15" s="691">
        <v>25</v>
      </c>
      <c r="AH15" s="691"/>
      <c r="AI15" s="691">
        <v>70</v>
      </c>
      <c r="AJ15" s="691"/>
      <c r="AK15" s="691">
        <v>9</v>
      </c>
      <c r="AL15" s="691"/>
      <c r="AM15" s="691">
        <v>28</v>
      </c>
      <c r="AN15" s="691"/>
      <c r="AO15" s="691">
        <v>60</v>
      </c>
      <c r="AP15" s="691"/>
      <c r="AQ15" s="757">
        <v>36</v>
      </c>
      <c r="AR15" s="783"/>
      <c r="AS15" s="691">
        <v>68</v>
      </c>
      <c r="AT15" s="691"/>
      <c r="AU15" s="691">
        <v>290</v>
      </c>
      <c r="AV15" s="691"/>
      <c r="AW15" s="705" t="s">
        <v>132</v>
      </c>
      <c r="AX15" s="705"/>
      <c r="AY15" s="705" t="s">
        <v>246</v>
      </c>
      <c r="AZ15" s="705"/>
      <c r="BA15" s="691">
        <v>25</v>
      </c>
      <c r="BB15" s="691"/>
      <c r="BC15" s="691">
        <v>320</v>
      </c>
      <c r="BD15" s="691"/>
      <c r="BE15" s="691">
        <v>530</v>
      </c>
      <c r="BF15" s="691"/>
      <c r="BG15" s="691">
        <v>44</v>
      </c>
      <c r="BH15" s="691"/>
      <c r="BI15" s="691">
        <v>26</v>
      </c>
      <c r="BJ15" s="691"/>
      <c r="BK15" s="691">
        <v>4.5</v>
      </c>
      <c r="BL15" s="691"/>
      <c r="BM15" s="691">
        <v>330</v>
      </c>
      <c r="BN15" s="691"/>
      <c r="BO15" s="691">
        <f>(BQ15+BS15+BU15)*BO9</f>
        <v>0</v>
      </c>
      <c r="BP15" s="757"/>
      <c r="BQ15" s="739"/>
      <c r="BR15" s="740"/>
      <c r="BS15" s="741"/>
      <c r="BT15" s="742"/>
      <c r="BU15" s="740"/>
      <c r="BV15" s="740"/>
      <c r="BW15" s="13"/>
      <c r="BX15" s="13"/>
      <c r="BY15" s="13"/>
    </row>
    <row r="16" spans="1:77" ht="11.25" customHeight="1">
      <c r="A16" s="670" t="s">
        <v>500</v>
      </c>
      <c r="B16" s="671"/>
      <c r="C16" s="799">
        <v>450</v>
      </c>
      <c r="D16" s="722"/>
      <c r="E16" s="722" t="s">
        <v>525</v>
      </c>
      <c r="F16" s="722"/>
      <c r="G16" s="664">
        <v>420</v>
      </c>
      <c r="H16" s="664"/>
      <c r="I16" s="664">
        <v>425</v>
      </c>
      <c r="J16" s="664"/>
      <c r="K16" s="664">
        <v>360</v>
      </c>
      <c r="L16" s="664"/>
      <c r="M16" s="664">
        <v>250</v>
      </c>
      <c r="N16" s="664"/>
      <c r="O16" s="664">
        <v>620</v>
      </c>
      <c r="P16" s="664"/>
      <c r="Q16" s="664">
        <v>630</v>
      </c>
      <c r="R16" s="664"/>
      <c r="S16" s="722">
        <v>50</v>
      </c>
      <c r="T16" s="722"/>
      <c r="U16" s="722" t="s">
        <v>255</v>
      </c>
      <c r="V16" s="722"/>
      <c r="W16" s="722" t="s">
        <v>309</v>
      </c>
      <c r="X16" s="722"/>
      <c r="Y16" s="664">
        <v>65</v>
      </c>
      <c r="Z16" s="664"/>
      <c r="AA16" s="722" t="s">
        <v>257</v>
      </c>
      <c r="AB16" s="722"/>
      <c r="AC16" s="664" t="s">
        <v>308</v>
      </c>
      <c r="AD16" s="664"/>
      <c r="AE16" s="664">
        <v>85</v>
      </c>
      <c r="AF16" s="664"/>
      <c r="AG16" s="664">
        <v>19</v>
      </c>
      <c r="AH16" s="664"/>
      <c r="AI16" s="664">
        <v>45</v>
      </c>
      <c r="AJ16" s="664"/>
      <c r="AK16" s="664">
        <v>6</v>
      </c>
      <c r="AL16" s="664"/>
      <c r="AM16" s="664">
        <v>28</v>
      </c>
      <c r="AN16" s="664"/>
      <c r="AO16" s="664">
        <v>60</v>
      </c>
      <c r="AP16" s="664"/>
      <c r="AQ16" s="664">
        <v>32</v>
      </c>
      <c r="AR16" s="664"/>
      <c r="AS16" s="664">
        <v>95</v>
      </c>
      <c r="AT16" s="664"/>
      <c r="AU16" s="664"/>
      <c r="AV16" s="664"/>
      <c r="AW16" s="722" t="s">
        <v>199</v>
      </c>
      <c r="AX16" s="722"/>
      <c r="AY16" s="722" t="s">
        <v>246</v>
      </c>
      <c r="AZ16" s="722"/>
      <c r="BA16" s="664">
        <v>25</v>
      </c>
      <c r="BB16" s="664"/>
      <c r="BC16" s="664">
        <v>310</v>
      </c>
      <c r="BD16" s="664"/>
      <c r="BE16" s="664">
        <v>350</v>
      </c>
      <c r="BF16" s="664"/>
      <c r="BG16" s="664">
        <v>44</v>
      </c>
      <c r="BH16" s="664"/>
      <c r="BI16" s="664">
        <v>26</v>
      </c>
      <c r="BJ16" s="664"/>
      <c r="BK16" s="664">
        <v>4.5</v>
      </c>
      <c r="BL16" s="664"/>
      <c r="BM16" s="664">
        <v>200</v>
      </c>
      <c r="BN16" s="664"/>
      <c r="BO16" s="664">
        <f>(BQ16+BS16+BU16)*BO9</f>
        <v>0</v>
      </c>
      <c r="BP16" s="668"/>
      <c r="BQ16" s="650"/>
      <c r="BR16" s="651"/>
      <c r="BS16" s="652"/>
      <c r="BT16" s="653"/>
      <c r="BU16" s="652"/>
      <c r="BV16" s="651"/>
      <c r="BW16" s="13"/>
      <c r="BX16" s="13"/>
      <c r="BY16" s="13"/>
    </row>
    <row r="17" spans="1:77" ht="11.25" customHeight="1">
      <c r="A17" s="797"/>
      <c r="B17" s="798"/>
      <c r="C17" s="800">
        <v>500</v>
      </c>
      <c r="D17" s="791"/>
      <c r="E17" s="791" t="s">
        <v>526</v>
      </c>
      <c r="F17" s="791"/>
      <c r="G17" s="649">
        <v>460</v>
      </c>
      <c r="H17" s="649"/>
      <c r="I17" s="649">
        <v>465</v>
      </c>
      <c r="J17" s="649"/>
      <c r="K17" s="649">
        <v>400</v>
      </c>
      <c r="L17" s="649"/>
      <c r="M17" s="649">
        <v>250</v>
      </c>
      <c r="N17" s="649"/>
      <c r="O17" s="649">
        <v>650</v>
      </c>
      <c r="P17" s="649"/>
      <c r="Q17" s="649">
        <v>635</v>
      </c>
      <c r="R17" s="649"/>
      <c r="S17" s="791">
        <v>50</v>
      </c>
      <c r="T17" s="791"/>
      <c r="U17" s="791" t="s">
        <v>255</v>
      </c>
      <c r="V17" s="791"/>
      <c r="W17" s="791" t="s">
        <v>309</v>
      </c>
      <c r="X17" s="791"/>
      <c r="Y17" s="649">
        <v>65</v>
      </c>
      <c r="Z17" s="649"/>
      <c r="AA17" s="791" t="s">
        <v>257</v>
      </c>
      <c r="AB17" s="791"/>
      <c r="AC17" s="649" t="s">
        <v>308</v>
      </c>
      <c r="AD17" s="649"/>
      <c r="AE17" s="649">
        <v>85</v>
      </c>
      <c r="AF17" s="649"/>
      <c r="AG17" s="649">
        <v>19</v>
      </c>
      <c r="AH17" s="649"/>
      <c r="AI17" s="649">
        <v>45</v>
      </c>
      <c r="AJ17" s="649"/>
      <c r="AK17" s="649">
        <v>6</v>
      </c>
      <c r="AL17" s="649"/>
      <c r="AM17" s="649">
        <v>28</v>
      </c>
      <c r="AN17" s="649"/>
      <c r="AO17" s="649">
        <v>60</v>
      </c>
      <c r="AP17" s="649"/>
      <c r="AQ17" s="649">
        <v>32</v>
      </c>
      <c r="AR17" s="649"/>
      <c r="AS17" s="649">
        <v>95</v>
      </c>
      <c r="AT17" s="649"/>
      <c r="AU17" s="649"/>
      <c r="AV17" s="649"/>
      <c r="AW17" s="791" t="s">
        <v>199</v>
      </c>
      <c r="AX17" s="791"/>
      <c r="AY17" s="791" t="s">
        <v>246</v>
      </c>
      <c r="AZ17" s="791"/>
      <c r="BA17" s="649">
        <v>25</v>
      </c>
      <c r="BB17" s="649"/>
      <c r="BC17" s="649">
        <v>310</v>
      </c>
      <c r="BD17" s="649"/>
      <c r="BE17" s="649">
        <v>350</v>
      </c>
      <c r="BF17" s="649"/>
      <c r="BG17" s="649">
        <v>44</v>
      </c>
      <c r="BH17" s="649"/>
      <c r="BI17" s="649">
        <v>26</v>
      </c>
      <c r="BJ17" s="649"/>
      <c r="BK17" s="649">
        <v>4.5</v>
      </c>
      <c r="BL17" s="649"/>
      <c r="BM17" s="649">
        <v>220</v>
      </c>
      <c r="BN17" s="649"/>
      <c r="BO17" s="649">
        <f>(BQ17+BS17+BU17)*BO9</f>
        <v>0</v>
      </c>
      <c r="BP17" s="666"/>
      <c r="BQ17" s="674"/>
      <c r="BR17" s="675"/>
      <c r="BS17" s="743"/>
      <c r="BT17" s="744"/>
      <c r="BU17" s="743"/>
      <c r="BV17" s="675"/>
      <c r="BW17" s="13"/>
      <c r="BX17" s="13"/>
      <c r="BY17" s="13"/>
    </row>
    <row r="18" spans="1:77" ht="11.25" customHeight="1">
      <c r="A18" s="797"/>
      <c r="B18" s="798"/>
      <c r="C18" s="752">
        <v>600</v>
      </c>
      <c r="D18" s="753"/>
      <c r="E18" s="753" t="s">
        <v>527</v>
      </c>
      <c r="F18" s="753"/>
      <c r="G18" s="665">
        <v>530</v>
      </c>
      <c r="H18" s="665"/>
      <c r="I18" s="665">
        <v>535</v>
      </c>
      <c r="J18" s="665"/>
      <c r="K18" s="665">
        <v>470</v>
      </c>
      <c r="L18" s="665"/>
      <c r="M18" s="665">
        <v>250</v>
      </c>
      <c r="N18" s="665"/>
      <c r="O18" s="665">
        <v>720</v>
      </c>
      <c r="P18" s="665"/>
      <c r="Q18" s="665">
        <v>680</v>
      </c>
      <c r="R18" s="665"/>
      <c r="S18" s="753">
        <v>65</v>
      </c>
      <c r="T18" s="753"/>
      <c r="U18" s="753" t="s">
        <v>257</v>
      </c>
      <c r="V18" s="753"/>
      <c r="W18" s="753" t="s">
        <v>308</v>
      </c>
      <c r="X18" s="753"/>
      <c r="Y18" s="665">
        <v>80</v>
      </c>
      <c r="Z18" s="665"/>
      <c r="AA18" s="753" t="s">
        <v>259</v>
      </c>
      <c r="AB18" s="753"/>
      <c r="AC18" s="665" t="s">
        <v>308</v>
      </c>
      <c r="AD18" s="665"/>
      <c r="AE18" s="665">
        <v>100</v>
      </c>
      <c r="AF18" s="665"/>
      <c r="AG18" s="665">
        <v>19</v>
      </c>
      <c r="AH18" s="665"/>
      <c r="AI18" s="665">
        <v>45</v>
      </c>
      <c r="AJ18" s="665"/>
      <c r="AK18" s="665">
        <v>6</v>
      </c>
      <c r="AL18" s="665"/>
      <c r="AM18" s="665">
        <v>28</v>
      </c>
      <c r="AN18" s="665"/>
      <c r="AO18" s="665">
        <v>60</v>
      </c>
      <c r="AP18" s="665"/>
      <c r="AQ18" s="665">
        <v>32</v>
      </c>
      <c r="AR18" s="665"/>
      <c r="AS18" s="665">
        <v>110</v>
      </c>
      <c r="AT18" s="665"/>
      <c r="AU18" s="665"/>
      <c r="AV18" s="665"/>
      <c r="AW18" s="753" t="s">
        <v>199</v>
      </c>
      <c r="AX18" s="753"/>
      <c r="AY18" s="753" t="s">
        <v>246</v>
      </c>
      <c r="AZ18" s="753"/>
      <c r="BA18" s="665">
        <v>25</v>
      </c>
      <c r="BB18" s="665"/>
      <c r="BC18" s="665">
        <v>320</v>
      </c>
      <c r="BD18" s="665"/>
      <c r="BE18" s="665">
        <v>380</v>
      </c>
      <c r="BF18" s="665"/>
      <c r="BG18" s="665">
        <v>44</v>
      </c>
      <c r="BH18" s="665"/>
      <c r="BI18" s="665">
        <v>26</v>
      </c>
      <c r="BJ18" s="665"/>
      <c r="BK18" s="665">
        <v>4.5</v>
      </c>
      <c r="BL18" s="665"/>
      <c r="BM18" s="665">
        <v>270</v>
      </c>
      <c r="BN18" s="665"/>
      <c r="BO18" s="665">
        <f>(BQ18+BS18+BU18)*BO9</f>
        <v>0</v>
      </c>
      <c r="BP18" s="683"/>
      <c r="BQ18" s="641"/>
      <c r="BR18" s="642"/>
      <c r="BS18" s="643"/>
      <c r="BT18" s="644"/>
      <c r="BU18" s="643"/>
      <c r="BV18" s="642"/>
      <c r="BW18" s="13"/>
      <c r="BX18" s="13"/>
      <c r="BY18" s="13"/>
    </row>
    <row r="19" spans="1:77" ht="11.25" customHeight="1">
      <c r="A19" s="797"/>
      <c r="B19" s="798"/>
      <c r="C19" s="799">
        <v>650</v>
      </c>
      <c r="D19" s="722"/>
      <c r="E19" s="722" t="s">
        <v>528</v>
      </c>
      <c r="F19" s="722"/>
      <c r="G19" s="788">
        <v>570</v>
      </c>
      <c r="H19" s="788"/>
      <c r="I19" s="788">
        <v>576</v>
      </c>
      <c r="J19" s="788"/>
      <c r="K19" s="788">
        <v>510</v>
      </c>
      <c r="L19" s="788"/>
      <c r="M19" s="788">
        <v>300</v>
      </c>
      <c r="N19" s="788"/>
      <c r="O19" s="788">
        <v>770</v>
      </c>
      <c r="P19" s="788"/>
      <c r="Q19" s="788">
        <v>840</v>
      </c>
      <c r="R19" s="788"/>
      <c r="S19" s="789">
        <v>80</v>
      </c>
      <c r="T19" s="789"/>
      <c r="U19" s="789" t="s">
        <v>259</v>
      </c>
      <c r="V19" s="789"/>
      <c r="W19" s="789" t="s">
        <v>309</v>
      </c>
      <c r="X19" s="789"/>
      <c r="Y19" s="788">
        <v>100</v>
      </c>
      <c r="Z19" s="788"/>
      <c r="AA19" s="789" t="s">
        <v>261</v>
      </c>
      <c r="AB19" s="789"/>
      <c r="AC19" s="788" t="s">
        <v>309</v>
      </c>
      <c r="AD19" s="788"/>
      <c r="AE19" s="788">
        <v>120</v>
      </c>
      <c r="AF19" s="788"/>
      <c r="AG19" s="788">
        <v>25</v>
      </c>
      <c r="AH19" s="788"/>
      <c r="AI19" s="788">
        <v>70</v>
      </c>
      <c r="AJ19" s="788"/>
      <c r="AK19" s="788">
        <v>9</v>
      </c>
      <c r="AL19" s="788"/>
      <c r="AM19" s="788">
        <v>28</v>
      </c>
      <c r="AN19" s="788"/>
      <c r="AO19" s="788">
        <v>60</v>
      </c>
      <c r="AP19" s="788"/>
      <c r="AQ19" s="795">
        <v>36</v>
      </c>
      <c r="AR19" s="796"/>
      <c r="AS19" s="788">
        <v>68</v>
      </c>
      <c r="AT19" s="788"/>
      <c r="AU19" s="788">
        <v>270</v>
      </c>
      <c r="AV19" s="788"/>
      <c r="AW19" s="789" t="s">
        <v>132</v>
      </c>
      <c r="AX19" s="789"/>
      <c r="AY19" s="789" t="s">
        <v>246</v>
      </c>
      <c r="AZ19" s="789"/>
      <c r="BA19" s="788">
        <v>25</v>
      </c>
      <c r="BB19" s="788"/>
      <c r="BC19" s="788">
        <v>320</v>
      </c>
      <c r="BD19" s="788"/>
      <c r="BE19" s="788">
        <v>500</v>
      </c>
      <c r="BF19" s="788"/>
      <c r="BG19" s="788">
        <v>44</v>
      </c>
      <c r="BH19" s="788"/>
      <c r="BI19" s="788">
        <v>26</v>
      </c>
      <c r="BJ19" s="788"/>
      <c r="BK19" s="788">
        <v>4.5</v>
      </c>
      <c r="BL19" s="788"/>
      <c r="BM19" s="788">
        <v>290</v>
      </c>
      <c r="BN19" s="788"/>
      <c r="BO19" s="788">
        <f>(BQ19+BS19+BU19)*BO9</f>
        <v>0</v>
      </c>
      <c r="BP19" s="795"/>
      <c r="BQ19" s="650"/>
      <c r="BR19" s="651"/>
      <c r="BS19" s="652"/>
      <c r="BT19" s="653"/>
      <c r="BU19" s="652"/>
      <c r="BV19" s="651"/>
      <c r="BW19" s="13"/>
      <c r="BX19" s="13"/>
      <c r="BY19" s="13"/>
    </row>
    <row r="20" spans="1:77" ht="11.25" customHeight="1">
      <c r="A20" s="797"/>
      <c r="B20" s="798"/>
      <c r="C20" s="800">
        <v>700</v>
      </c>
      <c r="D20" s="791"/>
      <c r="E20" s="791" t="s">
        <v>529</v>
      </c>
      <c r="F20" s="791"/>
      <c r="G20" s="649">
        <v>605</v>
      </c>
      <c r="H20" s="649"/>
      <c r="I20" s="649">
        <v>612</v>
      </c>
      <c r="J20" s="649"/>
      <c r="K20" s="649">
        <v>540</v>
      </c>
      <c r="L20" s="649"/>
      <c r="M20" s="649">
        <v>300</v>
      </c>
      <c r="N20" s="649"/>
      <c r="O20" s="649">
        <v>800</v>
      </c>
      <c r="P20" s="649"/>
      <c r="Q20" s="649">
        <v>860</v>
      </c>
      <c r="R20" s="649"/>
      <c r="S20" s="791">
        <v>80</v>
      </c>
      <c r="T20" s="791"/>
      <c r="U20" s="791" t="s">
        <v>259</v>
      </c>
      <c r="V20" s="791"/>
      <c r="W20" s="791" t="s">
        <v>309</v>
      </c>
      <c r="X20" s="791"/>
      <c r="Y20" s="649">
        <v>100</v>
      </c>
      <c r="Z20" s="649"/>
      <c r="AA20" s="791" t="s">
        <v>261</v>
      </c>
      <c r="AB20" s="791"/>
      <c r="AC20" s="649" t="s">
        <v>309</v>
      </c>
      <c r="AD20" s="649"/>
      <c r="AE20" s="649">
        <v>120</v>
      </c>
      <c r="AF20" s="649"/>
      <c r="AG20" s="649">
        <v>25</v>
      </c>
      <c r="AH20" s="649"/>
      <c r="AI20" s="649">
        <v>70</v>
      </c>
      <c r="AJ20" s="649"/>
      <c r="AK20" s="649">
        <v>9</v>
      </c>
      <c r="AL20" s="649"/>
      <c r="AM20" s="649">
        <v>28</v>
      </c>
      <c r="AN20" s="649"/>
      <c r="AO20" s="649">
        <v>60</v>
      </c>
      <c r="AP20" s="649"/>
      <c r="AQ20" s="666">
        <v>36</v>
      </c>
      <c r="AR20" s="667"/>
      <c r="AS20" s="649">
        <v>68</v>
      </c>
      <c r="AT20" s="649"/>
      <c r="AU20" s="649">
        <v>280</v>
      </c>
      <c r="AV20" s="649"/>
      <c r="AW20" s="791" t="s">
        <v>132</v>
      </c>
      <c r="AX20" s="791"/>
      <c r="AY20" s="791" t="s">
        <v>246</v>
      </c>
      <c r="AZ20" s="791"/>
      <c r="BA20" s="649">
        <v>25</v>
      </c>
      <c r="BB20" s="649"/>
      <c r="BC20" s="649">
        <v>320</v>
      </c>
      <c r="BD20" s="649"/>
      <c r="BE20" s="649">
        <v>510</v>
      </c>
      <c r="BF20" s="649"/>
      <c r="BG20" s="649">
        <v>44</v>
      </c>
      <c r="BH20" s="649"/>
      <c r="BI20" s="649">
        <v>26</v>
      </c>
      <c r="BJ20" s="649"/>
      <c r="BK20" s="649">
        <v>4.5</v>
      </c>
      <c r="BL20" s="649"/>
      <c r="BM20" s="649">
        <v>310</v>
      </c>
      <c r="BN20" s="649"/>
      <c r="BO20" s="649">
        <f>(BQ20+BS20+BU20)*BO9</f>
        <v>0</v>
      </c>
      <c r="BP20" s="666"/>
      <c r="BQ20" s="674"/>
      <c r="BR20" s="675"/>
      <c r="BS20" s="743"/>
      <c r="BT20" s="744"/>
      <c r="BU20" s="743"/>
      <c r="BV20" s="675"/>
      <c r="BW20" s="13"/>
      <c r="BX20" s="13"/>
      <c r="BY20" s="13"/>
    </row>
    <row r="21" spans="1:77" ht="11.25" customHeight="1">
      <c r="A21" s="656"/>
      <c r="B21" s="657"/>
      <c r="C21" s="752">
        <v>800</v>
      </c>
      <c r="D21" s="753"/>
      <c r="E21" s="753" t="s">
        <v>530</v>
      </c>
      <c r="F21" s="753"/>
      <c r="G21" s="691">
        <v>660</v>
      </c>
      <c r="H21" s="691"/>
      <c r="I21" s="691">
        <v>668</v>
      </c>
      <c r="J21" s="691"/>
      <c r="K21" s="691">
        <v>600</v>
      </c>
      <c r="L21" s="691"/>
      <c r="M21" s="691">
        <v>300</v>
      </c>
      <c r="N21" s="691"/>
      <c r="O21" s="691">
        <v>860</v>
      </c>
      <c r="P21" s="691"/>
      <c r="Q21" s="691">
        <v>920</v>
      </c>
      <c r="R21" s="691"/>
      <c r="S21" s="705">
        <v>80</v>
      </c>
      <c r="T21" s="705"/>
      <c r="U21" s="705" t="s">
        <v>259</v>
      </c>
      <c r="V21" s="705"/>
      <c r="W21" s="705" t="s">
        <v>309</v>
      </c>
      <c r="X21" s="705"/>
      <c r="Y21" s="691">
        <v>100</v>
      </c>
      <c r="Z21" s="691"/>
      <c r="AA21" s="705" t="s">
        <v>261</v>
      </c>
      <c r="AB21" s="705"/>
      <c r="AC21" s="691" t="s">
        <v>309</v>
      </c>
      <c r="AD21" s="691"/>
      <c r="AE21" s="691">
        <v>120</v>
      </c>
      <c r="AF21" s="691"/>
      <c r="AG21" s="691">
        <v>25</v>
      </c>
      <c r="AH21" s="691"/>
      <c r="AI21" s="691">
        <v>70</v>
      </c>
      <c r="AJ21" s="691"/>
      <c r="AK21" s="691">
        <v>9</v>
      </c>
      <c r="AL21" s="691"/>
      <c r="AM21" s="691">
        <v>28</v>
      </c>
      <c r="AN21" s="691"/>
      <c r="AO21" s="691">
        <v>60</v>
      </c>
      <c r="AP21" s="691"/>
      <c r="AQ21" s="757">
        <v>36</v>
      </c>
      <c r="AR21" s="783"/>
      <c r="AS21" s="691">
        <v>68</v>
      </c>
      <c r="AT21" s="691"/>
      <c r="AU21" s="691">
        <v>310</v>
      </c>
      <c r="AV21" s="691"/>
      <c r="AW21" s="705" t="s">
        <v>132</v>
      </c>
      <c r="AX21" s="705"/>
      <c r="AY21" s="705" t="s">
        <v>246</v>
      </c>
      <c r="AZ21" s="705"/>
      <c r="BA21" s="691">
        <v>25</v>
      </c>
      <c r="BB21" s="691"/>
      <c r="BC21" s="691">
        <v>320</v>
      </c>
      <c r="BD21" s="691"/>
      <c r="BE21" s="691">
        <v>550</v>
      </c>
      <c r="BF21" s="691"/>
      <c r="BG21" s="691">
        <v>44</v>
      </c>
      <c r="BH21" s="691"/>
      <c r="BI21" s="691">
        <v>26</v>
      </c>
      <c r="BJ21" s="691"/>
      <c r="BK21" s="691">
        <v>4.5</v>
      </c>
      <c r="BL21" s="691"/>
      <c r="BM21" s="691">
        <v>340</v>
      </c>
      <c r="BN21" s="691"/>
      <c r="BO21" s="691">
        <f>(BQ21+BS21+BU21)*BO9</f>
        <v>0</v>
      </c>
      <c r="BP21" s="757"/>
      <c r="BQ21" s="739"/>
      <c r="BR21" s="740"/>
      <c r="BS21" s="741"/>
      <c r="BT21" s="742"/>
      <c r="BU21" s="741"/>
      <c r="BV21" s="740"/>
      <c r="BW21" s="13"/>
      <c r="BX21" s="13"/>
      <c r="BY21" s="13"/>
    </row>
    <row r="22" spans="1:77" ht="11.25" customHeight="1">
      <c r="A22" s="797" t="s">
        <v>501</v>
      </c>
      <c r="B22" s="798"/>
      <c r="C22" s="799">
        <v>450</v>
      </c>
      <c r="D22" s="722"/>
      <c r="E22" s="722" t="s">
        <v>525</v>
      </c>
      <c r="F22" s="722"/>
      <c r="G22" s="699">
        <v>445</v>
      </c>
      <c r="H22" s="699"/>
      <c r="I22" s="699">
        <v>456</v>
      </c>
      <c r="J22" s="699"/>
      <c r="K22" s="699">
        <v>410</v>
      </c>
      <c r="L22" s="699"/>
      <c r="M22" s="699">
        <v>250</v>
      </c>
      <c r="N22" s="699"/>
      <c r="O22" s="699">
        <v>660</v>
      </c>
      <c r="P22" s="699"/>
      <c r="Q22" s="699">
        <v>740</v>
      </c>
      <c r="R22" s="699"/>
      <c r="S22" s="790">
        <v>50</v>
      </c>
      <c r="T22" s="790"/>
      <c r="U22" s="790" t="s">
        <v>255</v>
      </c>
      <c r="V22" s="790"/>
      <c r="W22" s="790" t="s">
        <v>309</v>
      </c>
      <c r="X22" s="790"/>
      <c r="Y22" s="699">
        <v>65</v>
      </c>
      <c r="Z22" s="699"/>
      <c r="AA22" s="790" t="s">
        <v>257</v>
      </c>
      <c r="AB22" s="790"/>
      <c r="AC22" s="699" t="s">
        <v>308</v>
      </c>
      <c r="AD22" s="699"/>
      <c r="AE22" s="699">
        <v>85</v>
      </c>
      <c r="AF22" s="699"/>
      <c r="AG22" s="699">
        <v>22</v>
      </c>
      <c r="AH22" s="699"/>
      <c r="AI22" s="699">
        <v>50</v>
      </c>
      <c r="AJ22" s="699"/>
      <c r="AK22" s="699">
        <v>6</v>
      </c>
      <c r="AL22" s="699"/>
      <c r="AM22" s="699">
        <v>28</v>
      </c>
      <c r="AN22" s="699"/>
      <c r="AO22" s="699">
        <v>60</v>
      </c>
      <c r="AP22" s="699"/>
      <c r="AQ22" s="699">
        <v>32</v>
      </c>
      <c r="AR22" s="699"/>
      <c r="AS22" s="699">
        <v>95</v>
      </c>
      <c r="AT22" s="699"/>
      <c r="AU22" s="699"/>
      <c r="AV22" s="699"/>
      <c r="AW22" s="790" t="s">
        <v>199</v>
      </c>
      <c r="AX22" s="790"/>
      <c r="AY22" s="790" t="s">
        <v>246</v>
      </c>
      <c r="AZ22" s="790"/>
      <c r="BA22" s="699">
        <v>25</v>
      </c>
      <c r="BB22" s="699"/>
      <c r="BC22" s="699">
        <v>330</v>
      </c>
      <c r="BD22" s="699"/>
      <c r="BE22" s="699">
        <v>400</v>
      </c>
      <c r="BF22" s="699"/>
      <c r="BG22" s="699">
        <v>44</v>
      </c>
      <c r="BH22" s="699"/>
      <c r="BI22" s="699">
        <v>26</v>
      </c>
      <c r="BJ22" s="699"/>
      <c r="BK22" s="699">
        <v>4.5</v>
      </c>
      <c r="BL22" s="699"/>
      <c r="BM22" s="699">
        <v>220</v>
      </c>
      <c r="BN22" s="699"/>
      <c r="BO22" s="699">
        <f>(BQ22+BS22+BU22)*BO9</f>
        <v>0</v>
      </c>
      <c r="BP22" s="700"/>
      <c r="BQ22" s="779"/>
      <c r="BR22" s="780"/>
      <c r="BS22" s="781"/>
      <c r="BT22" s="782"/>
      <c r="BU22" s="780"/>
      <c r="BV22" s="780"/>
      <c r="BW22" s="13"/>
      <c r="BX22" s="13"/>
      <c r="BY22" s="13"/>
    </row>
    <row r="23" spans="1:77" ht="11.25" customHeight="1">
      <c r="A23" s="797"/>
      <c r="B23" s="798"/>
      <c r="C23" s="800">
        <v>500</v>
      </c>
      <c r="D23" s="791"/>
      <c r="E23" s="791" t="s">
        <v>526</v>
      </c>
      <c r="F23" s="791"/>
      <c r="G23" s="649">
        <v>490</v>
      </c>
      <c r="H23" s="649"/>
      <c r="I23" s="649">
        <v>500</v>
      </c>
      <c r="J23" s="649"/>
      <c r="K23" s="649">
        <v>450</v>
      </c>
      <c r="L23" s="649"/>
      <c r="M23" s="649">
        <v>300</v>
      </c>
      <c r="N23" s="649"/>
      <c r="O23" s="649">
        <v>690</v>
      </c>
      <c r="P23" s="649"/>
      <c r="Q23" s="649">
        <v>815</v>
      </c>
      <c r="R23" s="649"/>
      <c r="S23" s="791">
        <v>80</v>
      </c>
      <c r="T23" s="791"/>
      <c r="U23" s="791" t="s">
        <v>259</v>
      </c>
      <c r="V23" s="791"/>
      <c r="W23" s="791" t="s">
        <v>309</v>
      </c>
      <c r="X23" s="791"/>
      <c r="Y23" s="649">
        <v>100</v>
      </c>
      <c r="Z23" s="649"/>
      <c r="AA23" s="791" t="s">
        <v>261</v>
      </c>
      <c r="AB23" s="791"/>
      <c r="AC23" s="649" t="s">
        <v>309</v>
      </c>
      <c r="AD23" s="649"/>
      <c r="AE23" s="649">
        <v>120</v>
      </c>
      <c r="AF23" s="649"/>
      <c r="AG23" s="649">
        <v>22</v>
      </c>
      <c r="AH23" s="649"/>
      <c r="AI23" s="649">
        <v>50</v>
      </c>
      <c r="AJ23" s="649"/>
      <c r="AK23" s="649">
        <v>9</v>
      </c>
      <c r="AL23" s="649"/>
      <c r="AM23" s="649">
        <v>28</v>
      </c>
      <c r="AN23" s="649"/>
      <c r="AO23" s="649">
        <v>60</v>
      </c>
      <c r="AP23" s="649"/>
      <c r="AQ23" s="649">
        <v>36</v>
      </c>
      <c r="AR23" s="649"/>
      <c r="AS23" s="649">
        <v>135</v>
      </c>
      <c r="AT23" s="649"/>
      <c r="AU23" s="649"/>
      <c r="AV23" s="649"/>
      <c r="AW23" s="791" t="s">
        <v>199</v>
      </c>
      <c r="AX23" s="791"/>
      <c r="AY23" s="791" t="s">
        <v>246</v>
      </c>
      <c r="AZ23" s="791"/>
      <c r="BA23" s="649">
        <v>25</v>
      </c>
      <c r="BB23" s="649"/>
      <c r="BC23" s="649">
        <v>340</v>
      </c>
      <c r="BD23" s="649"/>
      <c r="BE23" s="649">
        <v>480</v>
      </c>
      <c r="BF23" s="649"/>
      <c r="BG23" s="649">
        <v>44</v>
      </c>
      <c r="BH23" s="649"/>
      <c r="BI23" s="649">
        <v>26</v>
      </c>
      <c r="BJ23" s="649"/>
      <c r="BK23" s="649">
        <v>4.5</v>
      </c>
      <c r="BL23" s="649"/>
      <c r="BM23" s="649">
        <v>240</v>
      </c>
      <c r="BN23" s="649"/>
      <c r="BO23" s="649">
        <f>(BQ23+BS23+BU23)*BO9</f>
        <v>0</v>
      </c>
      <c r="BP23" s="666"/>
      <c r="BQ23" s="674"/>
      <c r="BR23" s="675"/>
      <c r="BS23" s="743"/>
      <c r="BT23" s="744"/>
      <c r="BU23" s="675"/>
      <c r="BV23" s="675"/>
      <c r="BW23" s="13"/>
      <c r="BX23" s="13"/>
      <c r="BY23" s="13"/>
    </row>
    <row r="24" spans="1:77" ht="11.25" customHeight="1">
      <c r="A24" s="797"/>
      <c r="B24" s="798"/>
      <c r="C24" s="704">
        <v>600</v>
      </c>
      <c r="D24" s="705"/>
      <c r="E24" s="705" t="s">
        <v>527</v>
      </c>
      <c r="F24" s="705"/>
      <c r="G24" s="691">
        <v>555</v>
      </c>
      <c r="H24" s="691"/>
      <c r="I24" s="691">
        <v>568</v>
      </c>
      <c r="J24" s="691"/>
      <c r="K24" s="691">
        <v>500</v>
      </c>
      <c r="L24" s="691"/>
      <c r="M24" s="691">
        <v>300</v>
      </c>
      <c r="N24" s="691"/>
      <c r="O24" s="691">
        <v>750</v>
      </c>
      <c r="P24" s="691"/>
      <c r="Q24" s="691">
        <v>875</v>
      </c>
      <c r="R24" s="691"/>
      <c r="S24" s="705">
        <v>80</v>
      </c>
      <c r="T24" s="705"/>
      <c r="U24" s="705" t="s">
        <v>259</v>
      </c>
      <c r="V24" s="705"/>
      <c r="W24" s="705" t="s">
        <v>309</v>
      </c>
      <c r="X24" s="705"/>
      <c r="Y24" s="691">
        <v>100</v>
      </c>
      <c r="Z24" s="691"/>
      <c r="AA24" s="705" t="s">
        <v>261</v>
      </c>
      <c r="AB24" s="705"/>
      <c r="AC24" s="691" t="s">
        <v>309</v>
      </c>
      <c r="AD24" s="691"/>
      <c r="AE24" s="691">
        <v>120</v>
      </c>
      <c r="AF24" s="691"/>
      <c r="AG24" s="691">
        <v>22</v>
      </c>
      <c r="AH24" s="691"/>
      <c r="AI24" s="691">
        <v>70</v>
      </c>
      <c r="AJ24" s="691"/>
      <c r="AK24" s="691">
        <v>9</v>
      </c>
      <c r="AL24" s="691"/>
      <c r="AM24" s="691">
        <v>28</v>
      </c>
      <c r="AN24" s="691"/>
      <c r="AO24" s="691">
        <v>60</v>
      </c>
      <c r="AP24" s="691"/>
      <c r="AQ24" s="691">
        <v>36</v>
      </c>
      <c r="AR24" s="691"/>
      <c r="AS24" s="691">
        <v>135</v>
      </c>
      <c r="AT24" s="691"/>
      <c r="AU24" s="691"/>
      <c r="AV24" s="691"/>
      <c r="AW24" s="705" t="s">
        <v>199</v>
      </c>
      <c r="AX24" s="705"/>
      <c r="AY24" s="705" t="s">
        <v>246</v>
      </c>
      <c r="AZ24" s="705"/>
      <c r="BA24" s="691">
        <v>25</v>
      </c>
      <c r="BB24" s="691"/>
      <c r="BC24" s="691">
        <v>340</v>
      </c>
      <c r="BD24" s="691"/>
      <c r="BE24" s="691">
        <v>500</v>
      </c>
      <c r="BF24" s="691"/>
      <c r="BG24" s="691">
        <v>44</v>
      </c>
      <c r="BH24" s="691"/>
      <c r="BI24" s="691">
        <v>26</v>
      </c>
      <c r="BJ24" s="691"/>
      <c r="BK24" s="691">
        <v>4.5</v>
      </c>
      <c r="BL24" s="691"/>
      <c r="BM24" s="691">
        <v>280</v>
      </c>
      <c r="BN24" s="691"/>
      <c r="BO24" s="691">
        <f>(BQ24+BS24+BU24)*BO9</f>
        <v>0</v>
      </c>
      <c r="BP24" s="757"/>
      <c r="BQ24" s="739"/>
      <c r="BR24" s="740"/>
      <c r="BS24" s="741"/>
      <c r="BT24" s="742"/>
      <c r="BU24" s="740"/>
      <c r="BV24" s="740"/>
      <c r="BW24" s="13"/>
      <c r="BX24" s="13"/>
      <c r="BY24" s="13"/>
    </row>
    <row r="25" spans="1:77" ht="11.25" customHeight="1">
      <c r="A25" s="797"/>
      <c r="B25" s="798"/>
      <c r="C25" s="703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790"/>
      <c r="V25" s="790"/>
      <c r="W25" s="699"/>
      <c r="X25" s="699"/>
      <c r="Y25" s="699"/>
      <c r="Z25" s="699"/>
      <c r="AA25" s="790"/>
      <c r="AB25" s="790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790"/>
      <c r="AX25" s="790"/>
      <c r="AY25" s="790"/>
      <c r="AZ25" s="790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>
        <f>(BQ25+BS25+BU25)*BO9</f>
        <v>0</v>
      </c>
      <c r="BP25" s="700"/>
      <c r="BQ25" s="779"/>
      <c r="BR25" s="780"/>
      <c r="BS25" s="781"/>
      <c r="BT25" s="782"/>
      <c r="BU25" s="780"/>
      <c r="BV25" s="780"/>
      <c r="BW25" s="13"/>
      <c r="BX25" s="13"/>
      <c r="BY25" s="13"/>
    </row>
    <row r="26" spans="1:77" ht="11.25" customHeight="1">
      <c r="A26" s="797"/>
      <c r="B26" s="798"/>
      <c r="C26" s="680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791"/>
      <c r="V26" s="791"/>
      <c r="W26" s="649"/>
      <c r="X26" s="649"/>
      <c r="Y26" s="649"/>
      <c r="Z26" s="649"/>
      <c r="AA26" s="791"/>
      <c r="AB26" s="791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791"/>
      <c r="AX26" s="791"/>
      <c r="AY26" s="791"/>
      <c r="AZ26" s="791"/>
      <c r="BA26" s="649"/>
      <c r="BB26" s="649"/>
      <c r="BC26" s="649"/>
      <c r="BD26" s="649"/>
      <c r="BE26" s="649"/>
      <c r="BF26" s="649"/>
      <c r="BG26" s="649"/>
      <c r="BH26" s="649"/>
      <c r="BI26" s="649"/>
      <c r="BJ26" s="649"/>
      <c r="BK26" s="649"/>
      <c r="BL26" s="649"/>
      <c r="BM26" s="649"/>
      <c r="BN26" s="649"/>
      <c r="BO26" s="649">
        <f>(BQ26+BS26+BU26)*BO9</f>
        <v>0</v>
      </c>
      <c r="BP26" s="666"/>
      <c r="BQ26" s="674"/>
      <c r="BR26" s="675"/>
      <c r="BS26" s="743"/>
      <c r="BT26" s="744"/>
      <c r="BU26" s="675"/>
      <c r="BV26" s="675"/>
      <c r="BW26" s="13"/>
      <c r="BX26" s="13"/>
      <c r="BY26" s="13"/>
    </row>
    <row r="27" spans="1:77" ht="11.25" customHeight="1">
      <c r="A27" s="797"/>
      <c r="B27" s="798"/>
      <c r="C27" s="687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753"/>
      <c r="V27" s="753"/>
      <c r="W27" s="665"/>
      <c r="X27" s="665"/>
      <c r="Y27" s="665"/>
      <c r="Z27" s="665"/>
      <c r="AA27" s="753"/>
      <c r="AB27" s="753"/>
      <c r="AC27" s="665"/>
      <c r="AD27" s="665"/>
      <c r="AE27" s="665"/>
      <c r="AF27" s="665"/>
      <c r="AG27" s="665"/>
      <c r="AH27" s="665"/>
      <c r="AI27" s="665"/>
      <c r="AJ27" s="665"/>
      <c r="AK27" s="665"/>
      <c r="AL27" s="665"/>
      <c r="AM27" s="665"/>
      <c r="AN27" s="665"/>
      <c r="AO27" s="665"/>
      <c r="AP27" s="665"/>
      <c r="AQ27" s="665"/>
      <c r="AR27" s="665"/>
      <c r="AS27" s="665"/>
      <c r="AT27" s="665"/>
      <c r="AU27" s="665"/>
      <c r="AV27" s="665"/>
      <c r="AW27" s="753"/>
      <c r="AX27" s="753"/>
      <c r="AY27" s="753"/>
      <c r="AZ27" s="753"/>
      <c r="BA27" s="665"/>
      <c r="BB27" s="665"/>
      <c r="BC27" s="665"/>
      <c r="BD27" s="665"/>
      <c r="BE27" s="665"/>
      <c r="BF27" s="665"/>
      <c r="BG27" s="665"/>
      <c r="BH27" s="665"/>
      <c r="BI27" s="665"/>
      <c r="BJ27" s="665"/>
      <c r="BK27" s="665"/>
      <c r="BL27" s="665"/>
      <c r="BM27" s="665"/>
      <c r="BN27" s="665"/>
      <c r="BO27" s="665">
        <f>(BQ27+BS27+BU27)*BO9</f>
        <v>0</v>
      </c>
      <c r="BP27" s="683"/>
      <c r="BQ27" s="641"/>
      <c r="BR27" s="642"/>
      <c r="BS27" s="643"/>
      <c r="BT27" s="644"/>
      <c r="BU27" s="642"/>
      <c r="BV27" s="642"/>
      <c r="BW27" s="13"/>
      <c r="BX27" s="13"/>
      <c r="BY27" s="13"/>
    </row>
    <row r="28" spans="1:77" ht="11.25" customHeight="1">
      <c r="A28" s="688"/>
      <c r="B28" s="689"/>
      <c r="C28" s="690"/>
      <c r="D28" s="664"/>
      <c r="E28" s="664"/>
      <c r="F28" s="664"/>
      <c r="G28" s="664"/>
      <c r="H28" s="664"/>
      <c r="I28" s="664"/>
      <c r="J28" s="664"/>
      <c r="K28" s="664"/>
      <c r="L28" s="664"/>
      <c r="M28" s="664"/>
      <c r="N28" s="664"/>
      <c r="O28" s="664"/>
      <c r="P28" s="664"/>
      <c r="Q28" s="664"/>
      <c r="R28" s="664"/>
      <c r="S28" s="664"/>
      <c r="T28" s="664"/>
      <c r="U28" s="664"/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664"/>
      <c r="AK28" s="664"/>
      <c r="AL28" s="664"/>
      <c r="AM28" s="664"/>
      <c r="AN28" s="664"/>
      <c r="AO28" s="664"/>
      <c r="AP28" s="664"/>
      <c r="AQ28" s="664"/>
      <c r="AR28" s="664"/>
      <c r="AS28" s="664"/>
      <c r="AT28" s="664"/>
      <c r="AU28" s="664"/>
      <c r="AV28" s="664"/>
      <c r="AW28" s="664"/>
      <c r="AX28" s="664"/>
      <c r="AY28" s="664"/>
      <c r="AZ28" s="664"/>
      <c r="BA28" s="664"/>
      <c r="BB28" s="664"/>
      <c r="BC28" s="664"/>
      <c r="BD28" s="664"/>
      <c r="BE28" s="664"/>
      <c r="BF28" s="664"/>
      <c r="BG28" s="664"/>
      <c r="BH28" s="664"/>
      <c r="BI28" s="664"/>
      <c r="BJ28" s="664"/>
      <c r="BK28" s="664"/>
      <c r="BL28" s="664"/>
      <c r="BM28" s="664"/>
      <c r="BN28" s="664"/>
      <c r="BO28" s="664"/>
      <c r="BP28" s="668"/>
      <c r="BQ28" s="96"/>
      <c r="BR28" s="97"/>
      <c r="BS28" s="97"/>
      <c r="BT28" s="97"/>
      <c r="BU28" s="97"/>
      <c r="BV28" s="97"/>
      <c r="BW28" s="13"/>
      <c r="BX28" s="13"/>
      <c r="BY28" s="13"/>
    </row>
    <row r="29" spans="1:77" ht="11.25" customHeight="1">
      <c r="A29" s="681"/>
      <c r="B29" s="682"/>
      <c r="C29" s="785" t="s">
        <v>496</v>
      </c>
      <c r="D29" s="786"/>
      <c r="E29" s="786"/>
      <c r="F29" s="786"/>
      <c r="G29" s="786"/>
      <c r="H29" s="786"/>
      <c r="I29" s="786"/>
      <c r="J29" s="787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649"/>
      <c r="BB29" s="649"/>
      <c r="BC29" s="649"/>
      <c r="BD29" s="649"/>
      <c r="BE29" s="649"/>
      <c r="BF29" s="649"/>
      <c r="BG29" s="649"/>
      <c r="BH29" s="649"/>
      <c r="BI29" s="649"/>
      <c r="BJ29" s="649"/>
      <c r="BK29" s="649"/>
      <c r="BL29" s="649"/>
      <c r="BM29" s="649"/>
      <c r="BN29" s="649"/>
      <c r="BO29" s="649"/>
      <c r="BP29" s="666"/>
      <c r="BQ29" s="95"/>
      <c r="BR29" s="13"/>
      <c r="BS29" s="13"/>
      <c r="BT29" s="13"/>
      <c r="BU29" s="13"/>
      <c r="BV29" s="13"/>
      <c r="BW29" s="13"/>
      <c r="BX29" s="13"/>
      <c r="BY29" s="13"/>
    </row>
    <row r="30" spans="1:77" ht="11.25" customHeight="1">
      <c r="A30" s="681"/>
      <c r="B30" s="682"/>
      <c r="C30" s="785" t="s">
        <v>497</v>
      </c>
      <c r="D30" s="786"/>
      <c r="E30" s="786"/>
      <c r="F30" s="786"/>
      <c r="G30" s="786"/>
      <c r="H30" s="786"/>
      <c r="I30" s="786"/>
      <c r="J30" s="787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66"/>
      <c r="BQ30" s="95"/>
      <c r="BR30" s="13"/>
      <c r="BS30" s="13"/>
      <c r="BT30" s="13"/>
      <c r="BU30" s="13"/>
      <c r="BV30" s="13"/>
      <c r="BW30" s="13"/>
      <c r="BX30" s="13"/>
      <c r="BY30" s="13"/>
    </row>
    <row r="31" spans="1:77" ht="11.25" customHeight="1">
      <c r="A31" s="681"/>
      <c r="B31" s="682"/>
      <c r="C31" s="680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649"/>
      <c r="BE31" s="649"/>
      <c r="BF31" s="649"/>
      <c r="BG31" s="649"/>
      <c r="BH31" s="649"/>
      <c r="BI31" s="649"/>
      <c r="BJ31" s="649"/>
      <c r="BK31" s="649"/>
      <c r="BL31" s="649"/>
      <c r="BM31" s="649"/>
      <c r="BN31" s="649"/>
      <c r="BO31" s="649"/>
      <c r="BP31" s="666"/>
      <c r="BQ31" s="95"/>
      <c r="BR31" s="13"/>
      <c r="BS31" s="13"/>
      <c r="BT31" s="13"/>
      <c r="BU31" s="13"/>
      <c r="BV31" s="13"/>
      <c r="BW31" s="13"/>
      <c r="BX31" s="13"/>
      <c r="BY31" s="13"/>
    </row>
    <row r="32" spans="1:77" ht="11.25" customHeight="1">
      <c r="A32" s="681"/>
      <c r="B32" s="682"/>
      <c r="C32" s="680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649"/>
      <c r="BE32" s="649"/>
      <c r="BF32" s="649"/>
      <c r="BG32" s="649"/>
      <c r="BH32" s="649"/>
      <c r="BI32" s="649"/>
      <c r="BJ32" s="649"/>
      <c r="BK32" s="649"/>
      <c r="BL32" s="649"/>
      <c r="BM32" s="649"/>
      <c r="BN32" s="649"/>
      <c r="BO32" s="649"/>
      <c r="BP32" s="666"/>
      <c r="BQ32" s="95"/>
      <c r="BR32" s="13"/>
      <c r="BS32" s="13"/>
      <c r="BT32" s="13"/>
      <c r="BU32" s="13"/>
      <c r="BV32" s="13"/>
      <c r="BW32" s="13"/>
      <c r="BX32" s="13"/>
      <c r="BY32" s="13"/>
    </row>
    <row r="33" spans="1:77" ht="11.25" customHeight="1">
      <c r="A33" s="681"/>
      <c r="B33" s="682"/>
      <c r="C33" s="680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49"/>
      <c r="BL33" s="649"/>
      <c r="BM33" s="649"/>
      <c r="BN33" s="649"/>
      <c r="BO33" s="649"/>
      <c r="BP33" s="666"/>
      <c r="BQ33" s="95"/>
      <c r="BR33" s="13"/>
      <c r="BS33" s="13"/>
      <c r="BT33" s="13"/>
      <c r="BU33" s="13"/>
      <c r="BV33" s="13"/>
      <c r="BW33" s="13"/>
      <c r="BX33" s="13"/>
      <c r="BY33" s="13"/>
    </row>
    <row r="34" spans="1:77" ht="11.25" customHeight="1">
      <c r="A34" s="681"/>
      <c r="B34" s="682"/>
      <c r="C34" s="680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649"/>
      <c r="BB34" s="649"/>
      <c r="BC34" s="649"/>
      <c r="BD34" s="649"/>
      <c r="BE34" s="649"/>
      <c r="BF34" s="649"/>
      <c r="BG34" s="649"/>
      <c r="BH34" s="649"/>
      <c r="BI34" s="649"/>
      <c r="BJ34" s="649"/>
      <c r="BK34" s="649"/>
      <c r="BL34" s="649"/>
      <c r="BM34" s="649"/>
      <c r="BN34" s="649"/>
      <c r="BO34" s="649"/>
      <c r="BP34" s="666"/>
      <c r="BQ34" s="95"/>
      <c r="BR34" s="13"/>
      <c r="BS34" s="13"/>
      <c r="BT34" s="13"/>
      <c r="BU34" s="13"/>
      <c r="BV34" s="13"/>
      <c r="BW34" s="13"/>
      <c r="BX34" s="13"/>
      <c r="BY34" s="13"/>
    </row>
    <row r="35" spans="1:77" ht="11.25" customHeight="1">
      <c r="A35" s="681"/>
      <c r="B35" s="682"/>
      <c r="C35" s="680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649"/>
      <c r="BB35" s="649"/>
      <c r="BC35" s="649"/>
      <c r="BD35" s="649"/>
      <c r="BE35" s="649"/>
      <c r="BF35" s="649"/>
      <c r="BG35" s="649"/>
      <c r="BH35" s="649"/>
      <c r="BI35" s="649"/>
      <c r="BJ35" s="649"/>
      <c r="BK35" s="649"/>
      <c r="BL35" s="649"/>
      <c r="BM35" s="649"/>
      <c r="BN35" s="649"/>
      <c r="BO35" s="649"/>
      <c r="BP35" s="666"/>
      <c r="BQ35" s="95"/>
      <c r="BR35" s="13"/>
      <c r="BS35" s="13"/>
      <c r="BT35" s="13"/>
      <c r="BU35" s="13"/>
      <c r="BV35" s="13"/>
      <c r="BW35" s="13"/>
      <c r="BX35" s="13"/>
      <c r="BY35" s="13"/>
    </row>
    <row r="36" spans="1:77" ht="11.25" customHeight="1">
      <c r="A36" s="681"/>
      <c r="B36" s="682"/>
      <c r="C36" s="680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649"/>
      <c r="BB36" s="649"/>
      <c r="BC36" s="649"/>
      <c r="BD36" s="649"/>
      <c r="BE36" s="649"/>
      <c r="BF36" s="649"/>
      <c r="BG36" s="649"/>
      <c r="BH36" s="649"/>
      <c r="BI36" s="649"/>
      <c r="BJ36" s="649"/>
      <c r="BK36" s="649"/>
      <c r="BL36" s="649"/>
      <c r="BM36" s="649"/>
      <c r="BN36" s="649"/>
      <c r="BO36" s="649"/>
      <c r="BP36" s="666"/>
      <c r="BQ36" s="95"/>
      <c r="BR36" s="13"/>
      <c r="BS36" s="13"/>
      <c r="BT36" s="13"/>
      <c r="BU36" s="13"/>
      <c r="BV36" s="13"/>
      <c r="BW36" s="13"/>
      <c r="BX36" s="13"/>
      <c r="BY36" s="13"/>
    </row>
    <row r="37" spans="1:77" ht="11.25" customHeight="1">
      <c r="A37" s="681"/>
      <c r="B37" s="682"/>
      <c r="C37" s="680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649"/>
      <c r="BB37" s="649"/>
      <c r="BC37" s="649"/>
      <c r="BD37" s="649"/>
      <c r="BE37" s="649"/>
      <c r="BF37" s="649"/>
      <c r="BG37" s="649"/>
      <c r="BH37" s="649"/>
      <c r="BI37" s="649"/>
      <c r="BJ37" s="649"/>
      <c r="BK37" s="649"/>
      <c r="BL37" s="649"/>
      <c r="BM37" s="649"/>
      <c r="BN37" s="649"/>
      <c r="BO37" s="649"/>
      <c r="BP37" s="666"/>
      <c r="BQ37" s="95"/>
      <c r="BR37" s="13"/>
      <c r="BS37" s="13"/>
      <c r="BT37" s="13"/>
      <c r="BU37" s="13"/>
      <c r="BV37" s="13"/>
      <c r="BW37" s="13"/>
      <c r="BX37" s="13"/>
      <c r="BY37" s="13"/>
    </row>
    <row r="38" spans="1:77" ht="11.25" customHeight="1">
      <c r="A38" s="681"/>
      <c r="B38" s="682"/>
      <c r="C38" s="680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649"/>
      <c r="BB38" s="649"/>
      <c r="BC38" s="649"/>
      <c r="BD38" s="649"/>
      <c r="BE38" s="649"/>
      <c r="BF38" s="649"/>
      <c r="BG38" s="649"/>
      <c r="BH38" s="649"/>
      <c r="BI38" s="649"/>
      <c r="BJ38" s="649"/>
      <c r="BK38" s="649"/>
      <c r="BL38" s="649"/>
      <c r="BM38" s="649"/>
      <c r="BN38" s="649"/>
      <c r="BO38" s="649"/>
      <c r="BP38" s="666"/>
      <c r="BQ38" s="95"/>
      <c r="BR38" s="13"/>
      <c r="BS38" s="13"/>
      <c r="BT38" s="13"/>
      <c r="BU38" s="13"/>
      <c r="BV38" s="13"/>
      <c r="BW38" s="13"/>
      <c r="BX38" s="13"/>
      <c r="BY38" s="13"/>
    </row>
    <row r="39" spans="1:77" ht="11.25" customHeight="1">
      <c r="A39" s="695"/>
      <c r="B39" s="696"/>
      <c r="C39" s="697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691"/>
      <c r="BB39" s="691"/>
      <c r="BC39" s="691"/>
      <c r="BD39" s="691"/>
      <c r="BE39" s="691"/>
      <c r="BF39" s="691"/>
      <c r="BG39" s="691"/>
      <c r="BH39" s="691"/>
      <c r="BI39" s="691"/>
      <c r="BJ39" s="691"/>
      <c r="BK39" s="691"/>
      <c r="BL39" s="691"/>
      <c r="BM39" s="691"/>
      <c r="BN39" s="691"/>
      <c r="BO39" s="691"/>
      <c r="BP39" s="757"/>
      <c r="BQ39" s="95"/>
      <c r="BR39" s="13"/>
      <c r="BS39" s="13"/>
      <c r="BT39" s="13"/>
      <c r="BU39" s="13"/>
      <c r="BV39" s="13"/>
      <c r="BW39" s="13"/>
      <c r="BX39" s="13"/>
      <c r="BY39" s="13"/>
    </row>
    <row r="40" spans="1:62" ht="11.25" customHeight="1">
      <c r="A40" s="71" t="s">
        <v>187</v>
      </c>
      <c r="B40" s="8"/>
      <c r="C40" s="72" t="s">
        <v>188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179</v>
      </c>
      <c r="B41" s="1"/>
      <c r="C41" s="11" t="s">
        <v>189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179</v>
      </c>
      <c r="B42" s="1"/>
      <c r="C42" s="11" t="s">
        <v>190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179</v>
      </c>
      <c r="B43" s="1"/>
      <c r="C43" s="11" t="s">
        <v>191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179</v>
      </c>
      <c r="B44" s="10"/>
      <c r="C44" s="12" t="s">
        <v>192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193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194</v>
      </c>
    </row>
  </sheetData>
  <mergeCells count="1196">
    <mergeCell ref="BK37:BL37"/>
    <mergeCell ref="BK38:BL38"/>
    <mergeCell ref="BK33:BL33"/>
    <mergeCell ref="BK34:BL34"/>
    <mergeCell ref="BK35:BL35"/>
    <mergeCell ref="BK36:BL36"/>
    <mergeCell ref="BK28:BL28"/>
    <mergeCell ref="BK29:BL29"/>
    <mergeCell ref="BK30:BL30"/>
    <mergeCell ref="BK31:BL31"/>
    <mergeCell ref="BK20:BL20"/>
    <mergeCell ref="BK22:BL22"/>
    <mergeCell ref="BK23:BL23"/>
    <mergeCell ref="BK24:BL24"/>
    <mergeCell ref="BK16:BL16"/>
    <mergeCell ref="BK17:BL17"/>
    <mergeCell ref="BK18:BL18"/>
    <mergeCell ref="BK19:BL19"/>
    <mergeCell ref="BI37:BJ37"/>
    <mergeCell ref="BI38:BJ38"/>
    <mergeCell ref="BI39:BJ39"/>
    <mergeCell ref="BK6:BL6"/>
    <mergeCell ref="BK7:BL7"/>
    <mergeCell ref="BK9:BL9"/>
    <mergeCell ref="BK10:BL10"/>
    <mergeCell ref="BK11:BL11"/>
    <mergeCell ref="BK12:BL12"/>
    <mergeCell ref="BI32:BJ32"/>
    <mergeCell ref="BI28:BJ28"/>
    <mergeCell ref="BI29:BJ29"/>
    <mergeCell ref="BI30:BJ30"/>
    <mergeCell ref="BI31:BJ31"/>
    <mergeCell ref="BI23:BJ23"/>
    <mergeCell ref="BI24:BJ24"/>
    <mergeCell ref="BI25:BJ25"/>
    <mergeCell ref="BI26:BJ26"/>
    <mergeCell ref="BI16:BJ16"/>
    <mergeCell ref="BI17:BJ17"/>
    <mergeCell ref="BI18:BJ18"/>
    <mergeCell ref="BI19:BJ19"/>
    <mergeCell ref="BC38:BD38"/>
    <mergeCell ref="BE38:BF38"/>
    <mergeCell ref="BI6:BJ6"/>
    <mergeCell ref="BI7:BJ7"/>
    <mergeCell ref="BI9:BJ9"/>
    <mergeCell ref="BG8:BL8"/>
    <mergeCell ref="BI12:BJ12"/>
    <mergeCell ref="BI13:BJ13"/>
    <mergeCell ref="BI14:BJ14"/>
    <mergeCell ref="BI15:BJ15"/>
    <mergeCell ref="BE28:BF28"/>
    <mergeCell ref="BC29:BD29"/>
    <mergeCell ref="BE29:BF29"/>
    <mergeCell ref="BC30:BD30"/>
    <mergeCell ref="BE30:BF30"/>
    <mergeCell ref="BE18:BF18"/>
    <mergeCell ref="BC19:BD19"/>
    <mergeCell ref="BE19:BF19"/>
    <mergeCell ref="BG19:BH19"/>
    <mergeCell ref="BA37:BB37"/>
    <mergeCell ref="BM37:BN37"/>
    <mergeCell ref="BC35:BD35"/>
    <mergeCell ref="BE35:BF35"/>
    <mergeCell ref="BG35:BH35"/>
    <mergeCell ref="BC36:BD36"/>
    <mergeCell ref="BE36:BF36"/>
    <mergeCell ref="BC37:BD37"/>
    <mergeCell ref="BE37:BF37"/>
    <mergeCell ref="BI35:BJ35"/>
    <mergeCell ref="BA36:BB36"/>
    <mergeCell ref="BC8:BF8"/>
    <mergeCell ref="BM35:BN35"/>
    <mergeCell ref="BM36:BN36"/>
    <mergeCell ref="BC9:BD9"/>
    <mergeCell ref="BE9:BF9"/>
    <mergeCell ref="BC10:BD10"/>
    <mergeCell ref="BE10:BF10"/>
    <mergeCell ref="BC14:BD14"/>
    <mergeCell ref="BE14:BF14"/>
    <mergeCell ref="BA33:BB33"/>
    <mergeCell ref="BM33:BN33"/>
    <mergeCell ref="BA34:BB34"/>
    <mergeCell ref="BM34:BN34"/>
    <mergeCell ref="BC33:BD33"/>
    <mergeCell ref="BE33:BF33"/>
    <mergeCell ref="BC34:BD34"/>
    <mergeCell ref="BE34:BF34"/>
    <mergeCell ref="BI33:BJ33"/>
    <mergeCell ref="BI34:BJ34"/>
    <mergeCell ref="BA25:BB25"/>
    <mergeCell ref="BM25:BN25"/>
    <mergeCell ref="BA26:BB26"/>
    <mergeCell ref="BM26:BN26"/>
    <mergeCell ref="BK26:BL26"/>
    <mergeCell ref="BK25:BL25"/>
    <mergeCell ref="BC25:BD25"/>
    <mergeCell ref="BE25:BF25"/>
    <mergeCell ref="BC26:BD26"/>
    <mergeCell ref="BE26:BF26"/>
    <mergeCell ref="BM23:BN23"/>
    <mergeCell ref="BA24:BB24"/>
    <mergeCell ref="BM24:BN24"/>
    <mergeCell ref="BC22:BD22"/>
    <mergeCell ref="BE22:BF22"/>
    <mergeCell ref="BC23:BD23"/>
    <mergeCell ref="BE23:BF23"/>
    <mergeCell ref="BC24:BD24"/>
    <mergeCell ref="BE24:BF24"/>
    <mergeCell ref="BI22:BJ22"/>
    <mergeCell ref="BM19:BN19"/>
    <mergeCell ref="BA20:BB20"/>
    <mergeCell ref="BM20:BN20"/>
    <mergeCell ref="BA21:BB21"/>
    <mergeCell ref="BM21:BN21"/>
    <mergeCell ref="BC20:BD20"/>
    <mergeCell ref="BE20:BF20"/>
    <mergeCell ref="BG20:BH20"/>
    <mergeCell ref="BC21:BD21"/>
    <mergeCell ref="BE21:BF21"/>
    <mergeCell ref="BM16:BN16"/>
    <mergeCell ref="BA17:BB17"/>
    <mergeCell ref="BM17:BN17"/>
    <mergeCell ref="BA18:BB18"/>
    <mergeCell ref="BM18:BN18"/>
    <mergeCell ref="BC16:BD16"/>
    <mergeCell ref="BE16:BF16"/>
    <mergeCell ref="BC17:BD17"/>
    <mergeCell ref="BE17:BF17"/>
    <mergeCell ref="BC18:BD18"/>
    <mergeCell ref="BM12:BN12"/>
    <mergeCell ref="BA13:BB13"/>
    <mergeCell ref="BM13:BN13"/>
    <mergeCell ref="BA14:BB14"/>
    <mergeCell ref="BM14:BN14"/>
    <mergeCell ref="BC12:BD12"/>
    <mergeCell ref="BE12:BF12"/>
    <mergeCell ref="BC13:BD13"/>
    <mergeCell ref="BE13:BF13"/>
    <mergeCell ref="BG13:BH13"/>
    <mergeCell ref="BC11:BD11"/>
    <mergeCell ref="BE11:BF11"/>
    <mergeCell ref="BI10:BJ10"/>
    <mergeCell ref="BI11:BJ11"/>
    <mergeCell ref="BG11:BH11"/>
    <mergeCell ref="BE7:BF7"/>
    <mergeCell ref="BM9:BN9"/>
    <mergeCell ref="BA10:BB10"/>
    <mergeCell ref="BM10:BN10"/>
    <mergeCell ref="BG10:BH10"/>
    <mergeCell ref="BA19:BB19"/>
    <mergeCell ref="BA22:BB22"/>
    <mergeCell ref="BM6:BN6"/>
    <mergeCell ref="BA7:BB7"/>
    <mergeCell ref="BM7:BN7"/>
    <mergeCell ref="BA8:BB8"/>
    <mergeCell ref="BM8:BN8"/>
    <mergeCell ref="BC6:BD6"/>
    <mergeCell ref="BE6:BF6"/>
    <mergeCell ref="BC7:BD7"/>
    <mergeCell ref="BA6:BB6"/>
    <mergeCell ref="BA9:BB9"/>
    <mergeCell ref="BA12:BB12"/>
    <mergeCell ref="BA15:BB15"/>
    <mergeCell ref="BA11:BB11"/>
    <mergeCell ref="AY28:AZ28"/>
    <mergeCell ref="AY29:AZ29"/>
    <mergeCell ref="AY37:AZ37"/>
    <mergeCell ref="AY38:AZ38"/>
    <mergeCell ref="AY24:AZ24"/>
    <mergeCell ref="AY25:AZ25"/>
    <mergeCell ref="AY26:AZ26"/>
    <mergeCell ref="AY27:AZ27"/>
    <mergeCell ref="AY17:AZ17"/>
    <mergeCell ref="AY18:AZ18"/>
    <mergeCell ref="AY19:AZ19"/>
    <mergeCell ref="AY20:AZ20"/>
    <mergeCell ref="AY10:AZ10"/>
    <mergeCell ref="AY11:AZ11"/>
    <mergeCell ref="AY12:AZ12"/>
    <mergeCell ref="AY13:AZ13"/>
    <mergeCell ref="AY6:AZ6"/>
    <mergeCell ref="AY7:AZ7"/>
    <mergeCell ref="AY9:AZ9"/>
    <mergeCell ref="AW8:AZ8"/>
    <mergeCell ref="AE8:AF8"/>
    <mergeCell ref="AG8:AH8"/>
    <mergeCell ref="AI8:AJ8"/>
    <mergeCell ref="AK8:AL8"/>
    <mergeCell ref="AU21:AV21"/>
    <mergeCell ref="C7:F7"/>
    <mergeCell ref="K8:N8"/>
    <mergeCell ref="O8:R8"/>
    <mergeCell ref="S8:X8"/>
    <mergeCell ref="S9:V9"/>
    <mergeCell ref="Y8:AD8"/>
    <mergeCell ref="Y9:AB9"/>
    <mergeCell ref="AN8:AO8"/>
    <mergeCell ref="W9:X9"/>
    <mergeCell ref="AW21:AX21"/>
    <mergeCell ref="BO21:BP21"/>
    <mergeCell ref="BG21:BH21"/>
    <mergeCell ref="BK21:BL21"/>
    <mergeCell ref="AY21:AZ21"/>
    <mergeCell ref="BI21:BJ21"/>
    <mergeCell ref="AC21:AD21"/>
    <mergeCell ref="AE21:AF21"/>
    <mergeCell ref="AK21:AL21"/>
    <mergeCell ref="AM21:AN21"/>
    <mergeCell ref="O21:P21"/>
    <mergeCell ref="Q21:R21"/>
    <mergeCell ref="S21:T21"/>
    <mergeCell ref="A16:B21"/>
    <mergeCell ref="E20:F20"/>
    <mergeCell ref="G20:H20"/>
    <mergeCell ref="E17:F17"/>
    <mergeCell ref="E16:F16"/>
    <mergeCell ref="G16:H16"/>
    <mergeCell ref="G18:H18"/>
    <mergeCell ref="G21:H21"/>
    <mergeCell ref="I21:J21"/>
    <mergeCell ref="K21:L21"/>
    <mergeCell ref="M21:N21"/>
    <mergeCell ref="BO20:BP20"/>
    <mergeCell ref="BQ20:BR20"/>
    <mergeCell ref="AK20:AL20"/>
    <mergeCell ref="AM20:AN20"/>
    <mergeCell ref="AO20:AP20"/>
    <mergeCell ref="AQ20:AR20"/>
    <mergeCell ref="AS20:AT20"/>
    <mergeCell ref="AW20:AX20"/>
    <mergeCell ref="AU20:AV20"/>
    <mergeCell ref="BI20:BJ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AE19:AF19"/>
    <mergeCell ref="AG19:AH19"/>
    <mergeCell ref="S19:T19"/>
    <mergeCell ref="U19:V19"/>
    <mergeCell ref="BU14:BV14"/>
    <mergeCell ref="C19:D19"/>
    <mergeCell ref="E19:F19"/>
    <mergeCell ref="G19:H19"/>
    <mergeCell ref="I19:J19"/>
    <mergeCell ref="K19:L19"/>
    <mergeCell ref="M19:N19"/>
    <mergeCell ref="O19:P19"/>
    <mergeCell ref="BS19:BT19"/>
    <mergeCell ref="AK19:AL19"/>
    <mergeCell ref="BQ14:BR14"/>
    <mergeCell ref="BS14:BT14"/>
    <mergeCell ref="AO14:AP14"/>
    <mergeCell ref="AQ14:AR14"/>
    <mergeCell ref="AS14:AT14"/>
    <mergeCell ref="AW14:AX14"/>
    <mergeCell ref="AY14:AZ14"/>
    <mergeCell ref="BG14:BH14"/>
    <mergeCell ref="BK14:BL14"/>
    <mergeCell ref="AC14:AD14"/>
    <mergeCell ref="AE14:AF14"/>
    <mergeCell ref="Q19:R19"/>
    <mergeCell ref="BO14:BP14"/>
    <mergeCell ref="AG14:AH14"/>
    <mergeCell ref="AI14:AJ14"/>
    <mergeCell ref="W19:X19"/>
    <mergeCell ref="Y19:Z19"/>
    <mergeCell ref="AM19:AN19"/>
    <mergeCell ref="AO19:AP19"/>
    <mergeCell ref="K14:L14"/>
    <mergeCell ref="M14:N14"/>
    <mergeCell ref="AS15:AT15"/>
    <mergeCell ref="O14:P14"/>
    <mergeCell ref="Q14:R14"/>
    <mergeCell ref="S14:T14"/>
    <mergeCell ref="U14:V14"/>
    <mergeCell ref="AK14:AL14"/>
    <mergeCell ref="AM14:AN14"/>
    <mergeCell ref="Y14:Z14"/>
    <mergeCell ref="C14:D14"/>
    <mergeCell ref="E14:F14"/>
    <mergeCell ref="G14:H14"/>
    <mergeCell ref="I14:J14"/>
    <mergeCell ref="BO15:BP15"/>
    <mergeCell ref="BG15:BH15"/>
    <mergeCell ref="BM15:BN15"/>
    <mergeCell ref="BQ15:BR15"/>
    <mergeCell ref="BK15:BL15"/>
    <mergeCell ref="AK15:AL15"/>
    <mergeCell ref="AM15:AN15"/>
    <mergeCell ref="AO15:AP15"/>
    <mergeCell ref="AW15:AX15"/>
    <mergeCell ref="AU15:AV15"/>
    <mergeCell ref="AC15:AD15"/>
    <mergeCell ref="AE15:AF15"/>
    <mergeCell ref="AG15:AH15"/>
    <mergeCell ref="AI15:AJ15"/>
    <mergeCell ref="K15:L15"/>
    <mergeCell ref="M15:N15"/>
    <mergeCell ref="O15:P15"/>
    <mergeCell ref="Q15:R15"/>
    <mergeCell ref="C15:D15"/>
    <mergeCell ref="E15:F15"/>
    <mergeCell ref="G15:H15"/>
    <mergeCell ref="I15:J15"/>
    <mergeCell ref="AC13:AD13"/>
    <mergeCell ref="AE13:AF13"/>
    <mergeCell ref="AG13:AH13"/>
    <mergeCell ref="BQ13:BR13"/>
    <mergeCell ref="AI13:AJ13"/>
    <mergeCell ref="AK13:AL13"/>
    <mergeCell ref="AM13:AN13"/>
    <mergeCell ref="AO13:AP13"/>
    <mergeCell ref="BO13:BP13"/>
    <mergeCell ref="BK13:BL13"/>
    <mergeCell ref="C13:D13"/>
    <mergeCell ref="E13:F13"/>
    <mergeCell ref="G13:H13"/>
    <mergeCell ref="I13:J13"/>
    <mergeCell ref="K13:L13"/>
    <mergeCell ref="M13:N13"/>
    <mergeCell ref="AE7:AF7"/>
    <mergeCell ref="I33:J33"/>
    <mergeCell ref="M33:N33"/>
    <mergeCell ref="W12:X12"/>
    <mergeCell ref="Q9:R9"/>
    <mergeCell ref="Q11:R11"/>
    <mergeCell ref="AE10:AF10"/>
    <mergeCell ref="Y16:Z16"/>
    <mergeCell ref="I36:J36"/>
    <mergeCell ref="M26:N26"/>
    <mergeCell ref="M27:N27"/>
    <mergeCell ref="M28:N28"/>
    <mergeCell ref="M29:N29"/>
    <mergeCell ref="M30:N30"/>
    <mergeCell ref="M31:N31"/>
    <mergeCell ref="M32:N32"/>
    <mergeCell ref="I26:J26"/>
    <mergeCell ref="K27:L27"/>
    <mergeCell ref="I38:J38"/>
    <mergeCell ref="M12:N12"/>
    <mergeCell ref="M16:N16"/>
    <mergeCell ref="M17:N17"/>
    <mergeCell ref="M18:N18"/>
    <mergeCell ref="M22:N22"/>
    <mergeCell ref="M23:N23"/>
    <mergeCell ref="M24:N24"/>
    <mergeCell ref="M25:N25"/>
    <mergeCell ref="I34:J34"/>
    <mergeCell ref="M38:N38"/>
    <mergeCell ref="M39:N39"/>
    <mergeCell ref="O9:P9"/>
    <mergeCell ref="M11:N11"/>
    <mergeCell ref="M10:N10"/>
    <mergeCell ref="O29:P29"/>
    <mergeCell ref="O27:P27"/>
    <mergeCell ref="O38:P38"/>
    <mergeCell ref="M37:N37"/>
    <mergeCell ref="O26:P26"/>
    <mergeCell ref="AG10:AH10"/>
    <mergeCell ref="AI10:AJ10"/>
    <mergeCell ref="AC11:AD11"/>
    <mergeCell ref="AE11:AF11"/>
    <mergeCell ref="AG11:AH11"/>
    <mergeCell ref="BO10:BP10"/>
    <mergeCell ref="BO11:BP11"/>
    <mergeCell ref="BG6:BH6"/>
    <mergeCell ref="BG7:BH7"/>
    <mergeCell ref="BG9:BH9"/>
    <mergeCell ref="BO9:BP9"/>
    <mergeCell ref="BO8:BP8"/>
    <mergeCell ref="BO7:BP7"/>
    <mergeCell ref="BO6:BP6"/>
    <mergeCell ref="BM11:BN11"/>
    <mergeCell ref="AS6:AT6"/>
    <mergeCell ref="AW6:AX6"/>
    <mergeCell ref="AS7:AT7"/>
    <mergeCell ref="AW7:AX7"/>
    <mergeCell ref="AU6:AV6"/>
    <mergeCell ref="AU7:AV7"/>
    <mergeCell ref="AW17:AX17"/>
    <mergeCell ref="AM18:AN18"/>
    <mergeCell ref="AK12:AL12"/>
    <mergeCell ref="AK16:AL16"/>
    <mergeCell ref="AK18:AL18"/>
    <mergeCell ref="AM17:AN17"/>
    <mergeCell ref="AO17:AP17"/>
    <mergeCell ref="AS17:AT17"/>
    <mergeCell ref="AM12:AN12"/>
    <mergeCell ref="AO12:AP12"/>
    <mergeCell ref="AK25:AL25"/>
    <mergeCell ref="AM23:AN23"/>
    <mergeCell ref="AO23:AP23"/>
    <mergeCell ref="AS23:AT23"/>
    <mergeCell ref="AS24:AT24"/>
    <mergeCell ref="AM25:AN25"/>
    <mergeCell ref="AO25:AP25"/>
    <mergeCell ref="AK23:AL23"/>
    <mergeCell ref="AS25:AT25"/>
    <mergeCell ref="AM33:AN33"/>
    <mergeCell ref="AO33:AP33"/>
    <mergeCell ref="AK29:AL29"/>
    <mergeCell ref="AW26:AX26"/>
    <mergeCell ref="AQ27:AR27"/>
    <mergeCell ref="AQ26:AR26"/>
    <mergeCell ref="AW28:AX28"/>
    <mergeCell ref="AS28:AT28"/>
    <mergeCell ref="AQ31:AR31"/>
    <mergeCell ref="AQ32:AR32"/>
    <mergeCell ref="Y11:Z11"/>
    <mergeCell ref="U10:V10"/>
    <mergeCell ref="Y10:Z10"/>
    <mergeCell ref="AS37:AT37"/>
    <mergeCell ref="AS36:AT36"/>
    <mergeCell ref="AS33:AT33"/>
    <mergeCell ref="AK27:AL27"/>
    <mergeCell ref="AK26:AL26"/>
    <mergeCell ref="AM26:AN26"/>
    <mergeCell ref="AO26:AP26"/>
    <mergeCell ref="W11:X11"/>
    <mergeCell ref="U13:V13"/>
    <mergeCell ref="U15:V15"/>
    <mergeCell ref="W15:X15"/>
    <mergeCell ref="S17:T17"/>
    <mergeCell ref="W13:X13"/>
    <mergeCell ref="Y13:Z13"/>
    <mergeCell ref="W14:X14"/>
    <mergeCell ref="S13:T13"/>
    <mergeCell ref="S15:T15"/>
    <mergeCell ref="Y15:Z15"/>
    <mergeCell ref="W27:X27"/>
    <mergeCell ref="Y27:Z27"/>
    <mergeCell ref="Y22:Z22"/>
    <mergeCell ref="Y23:Z23"/>
    <mergeCell ref="Y24:Z24"/>
    <mergeCell ref="Y25:Z25"/>
    <mergeCell ref="W22:X22"/>
    <mergeCell ref="U29:V29"/>
    <mergeCell ref="Q27:R27"/>
    <mergeCell ref="S27:T27"/>
    <mergeCell ref="U27:V27"/>
    <mergeCell ref="Q28:R28"/>
    <mergeCell ref="S28:T28"/>
    <mergeCell ref="S32:T32"/>
    <mergeCell ref="Y28:Z28"/>
    <mergeCell ref="Y29:Z29"/>
    <mergeCell ref="Q30:R30"/>
    <mergeCell ref="S30:T30"/>
    <mergeCell ref="Y30:Z30"/>
    <mergeCell ref="U28:V28"/>
    <mergeCell ref="W28:X28"/>
    <mergeCell ref="Q29:R29"/>
    <mergeCell ref="S29:T29"/>
    <mergeCell ref="U35:V35"/>
    <mergeCell ref="W35:X35"/>
    <mergeCell ref="Y35:Z35"/>
    <mergeCell ref="U32:V32"/>
    <mergeCell ref="W32:X32"/>
    <mergeCell ref="Y32:Z32"/>
    <mergeCell ref="Y37:Z37"/>
    <mergeCell ref="U38:V38"/>
    <mergeCell ref="W38:X38"/>
    <mergeCell ref="Y38:Z38"/>
    <mergeCell ref="AA32:AB32"/>
    <mergeCell ref="AA35:AB35"/>
    <mergeCell ref="AA26:AB26"/>
    <mergeCell ref="Y36:Z36"/>
    <mergeCell ref="Y33:Z33"/>
    <mergeCell ref="Y34:Z34"/>
    <mergeCell ref="AA28:AB28"/>
    <mergeCell ref="AA12:AB12"/>
    <mergeCell ref="AA18:AB18"/>
    <mergeCell ref="AA25:AB25"/>
    <mergeCell ref="AA27:AB27"/>
    <mergeCell ref="AA13:AB13"/>
    <mergeCell ref="AA15:AB15"/>
    <mergeCell ref="AA14:AB14"/>
    <mergeCell ref="AA19:AB19"/>
    <mergeCell ref="AA17:AB17"/>
    <mergeCell ref="AA20:AB20"/>
    <mergeCell ref="AE16:AF16"/>
    <mergeCell ref="AG16:AH16"/>
    <mergeCell ref="AI16:AJ16"/>
    <mergeCell ref="AE17:AF17"/>
    <mergeCell ref="AG17:AH17"/>
    <mergeCell ref="AI17:AJ17"/>
    <mergeCell ref="AG23:AH23"/>
    <mergeCell ref="AI23:AJ23"/>
    <mergeCell ref="AG24:AH24"/>
    <mergeCell ref="AI24:AJ24"/>
    <mergeCell ref="AG34:AH34"/>
    <mergeCell ref="AI34:AJ34"/>
    <mergeCell ref="AI30:AJ30"/>
    <mergeCell ref="AE32:AF32"/>
    <mergeCell ref="AG32:AH32"/>
    <mergeCell ref="AI32:AJ32"/>
    <mergeCell ref="AE31:AF31"/>
    <mergeCell ref="AG31:AH31"/>
    <mergeCell ref="AI31:AJ31"/>
    <mergeCell ref="AM37:AN37"/>
    <mergeCell ref="AO37:AP37"/>
    <mergeCell ref="AK36:AL36"/>
    <mergeCell ref="AM36:AN36"/>
    <mergeCell ref="AO36:AP36"/>
    <mergeCell ref="AE23:AF23"/>
    <mergeCell ref="AE26:AF26"/>
    <mergeCell ref="AE24:AF24"/>
    <mergeCell ref="AK37:AL37"/>
    <mergeCell ref="AI35:AJ35"/>
    <mergeCell ref="AE36:AF36"/>
    <mergeCell ref="AG36:AH36"/>
    <mergeCell ref="AI36:AJ36"/>
    <mergeCell ref="AE33:AF33"/>
    <mergeCell ref="AG33:AH33"/>
    <mergeCell ref="AC27:AD27"/>
    <mergeCell ref="AE27:AF27"/>
    <mergeCell ref="AE37:AF37"/>
    <mergeCell ref="AE35:AF35"/>
    <mergeCell ref="AE34:AF34"/>
    <mergeCell ref="AG37:AH37"/>
    <mergeCell ref="AI37:AJ37"/>
    <mergeCell ref="AG38:AH38"/>
    <mergeCell ref="AI38:AJ38"/>
    <mergeCell ref="AA38:AB38"/>
    <mergeCell ref="AC38:AD38"/>
    <mergeCell ref="AE38:AF38"/>
    <mergeCell ref="A7:B7"/>
    <mergeCell ref="AA23:AB23"/>
    <mergeCell ref="Q23:R23"/>
    <mergeCell ref="AC23:AD23"/>
    <mergeCell ref="C17:D17"/>
    <mergeCell ref="C16:D16"/>
    <mergeCell ref="G22:H22"/>
    <mergeCell ref="AC24:AD24"/>
    <mergeCell ref="W17:X17"/>
    <mergeCell ref="U17:V17"/>
    <mergeCell ref="U18:V18"/>
    <mergeCell ref="W18:X18"/>
    <mergeCell ref="U22:V22"/>
    <mergeCell ref="U20:V20"/>
    <mergeCell ref="W20:X20"/>
    <mergeCell ref="U21:V21"/>
    <mergeCell ref="AC19:AD19"/>
    <mergeCell ref="U24:V24"/>
    <mergeCell ref="W24:X24"/>
    <mergeCell ref="Y17:Z17"/>
    <mergeCell ref="AA22:AB22"/>
    <mergeCell ref="Y20:Z20"/>
    <mergeCell ref="W21:X21"/>
    <mergeCell ref="Y21:Z21"/>
    <mergeCell ref="AA21:AB21"/>
    <mergeCell ref="I17:J17"/>
    <mergeCell ref="I22:J22"/>
    <mergeCell ref="Q22:R22"/>
    <mergeCell ref="S23:T23"/>
    <mergeCell ref="Q17:R17"/>
    <mergeCell ref="S22:T22"/>
    <mergeCell ref="Q18:R18"/>
    <mergeCell ref="S18:T18"/>
    <mergeCell ref="I20:J20"/>
    <mergeCell ref="K20:L20"/>
    <mergeCell ref="G23:H23"/>
    <mergeCell ref="G17:H17"/>
    <mergeCell ref="C23:D23"/>
    <mergeCell ref="E18:F18"/>
    <mergeCell ref="E23:F23"/>
    <mergeCell ref="E22:F22"/>
    <mergeCell ref="C22:D22"/>
    <mergeCell ref="C20:D20"/>
    <mergeCell ref="C21:D21"/>
    <mergeCell ref="E21:F21"/>
    <mergeCell ref="C24:D24"/>
    <mergeCell ref="C25:D25"/>
    <mergeCell ref="A22:B27"/>
    <mergeCell ref="C10:D10"/>
    <mergeCell ref="C11:D11"/>
    <mergeCell ref="A10:B15"/>
    <mergeCell ref="C12:D12"/>
    <mergeCell ref="C18:D18"/>
    <mergeCell ref="C26:D26"/>
    <mergeCell ref="C27:D27"/>
    <mergeCell ref="G10:H10"/>
    <mergeCell ref="I10:J10"/>
    <mergeCell ref="E12:F12"/>
    <mergeCell ref="E11:F11"/>
    <mergeCell ref="G12:H12"/>
    <mergeCell ref="O11:P11"/>
    <mergeCell ref="Q16:R16"/>
    <mergeCell ref="S16:T16"/>
    <mergeCell ref="U16:V16"/>
    <mergeCell ref="O13:P13"/>
    <mergeCell ref="Q13:R13"/>
    <mergeCell ref="U11:V11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G11:H11"/>
    <mergeCell ref="O17:P17"/>
    <mergeCell ref="AC17:AD17"/>
    <mergeCell ref="W16:X16"/>
    <mergeCell ref="AA16:AB16"/>
    <mergeCell ref="I11:J11"/>
    <mergeCell ref="I12:J12"/>
    <mergeCell ref="A3:C3"/>
    <mergeCell ref="I16:J16"/>
    <mergeCell ref="I18:J18"/>
    <mergeCell ref="K22:L22"/>
    <mergeCell ref="U26:V26"/>
    <mergeCell ref="W26:X26"/>
    <mergeCell ref="O22:P22"/>
    <mergeCell ref="S24:T24"/>
    <mergeCell ref="Q26:R26"/>
    <mergeCell ref="Q25:R25"/>
    <mergeCell ref="U25:V25"/>
    <mergeCell ref="Q24:R24"/>
    <mergeCell ref="I27:J27"/>
    <mergeCell ref="O23:P23"/>
    <mergeCell ref="I25:J25"/>
    <mergeCell ref="K23:L23"/>
    <mergeCell ref="K24:L24"/>
    <mergeCell ref="I23:J23"/>
    <mergeCell ref="I24:J24"/>
    <mergeCell ref="AE25:AF25"/>
    <mergeCell ref="AG25:AH25"/>
    <mergeCell ref="AI25:AJ25"/>
    <mergeCell ref="K26:L26"/>
    <mergeCell ref="S26:T26"/>
    <mergeCell ref="Y26:Z26"/>
    <mergeCell ref="S25:T25"/>
    <mergeCell ref="AG26:AH26"/>
    <mergeCell ref="AI26:AJ26"/>
    <mergeCell ref="AC26:AD26"/>
    <mergeCell ref="E25:F25"/>
    <mergeCell ref="G25:H25"/>
    <mergeCell ref="W25:X25"/>
    <mergeCell ref="K25:L25"/>
    <mergeCell ref="O25:P25"/>
    <mergeCell ref="AQ37:AR37"/>
    <mergeCell ref="BG37:BH37"/>
    <mergeCell ref="AQ38:AR38"/>
    <mergeCell ref="K18:L18"/>
    <mergeCell ref="AQ25:AR25"/>
    <mergeCell ref="BG25:BH25"/>
    <mergeCell ref="Y18:Z18"/>
    <mergeCell ref="AK24:AL24"/>
    <mergeCell ref="BG22:BH22"/>
    <mergeCell ref="AC22:AD22"/>
    <mergeCell ref="BG24:BH24"/>
    <mergeCell ref="BO26:BP26"/>
    <mergeCell ref="AS27:AT27"/>
    <mergeCell ref="AW27:AX27"/>
    <mergeCell ref="BO27:BP27"/>
    <mergeCell ref="BG27:BH27"/>
    <mergeCell ref="BO25:BP25"/>
    <mergeCell ref="AS26:AT26"/>
    <mergeCell ref="BO24:BP24"/>
    <mergeCell ref="BA27:BB27"/>
    <mergeCell ref="AK11:AL11"/>
    <mergeCell ref="AK10:AL10"/>
    <mergeCell ref="BO18:BP18"/>
    <mergeCell ref="AI11:AJ11"/>
    <mergeCell ref="BO12:BP12"/>
    <mergeCell ref="BO16:BP16"/>
    <mergeCell ref="AQ17:AR17"/>
    <mergeCell ref="BG18:BH18"/>
    <mergeCell ref="AK17:AL17"/>
    <mergeCell ref="BO17:BP17"/>
    <mergeCell ref="K10:L10"/>
    <mergeCell ref="O10:P10"/>
    <mergeCell ref="Z3:AQ3"/>
    <mergeCell ref="Z4:AQ4"/>
    <mergeCell ref="AC10:AD10"/>
    <mergeCell ref="AQ6:AR6"/>
    <mergeCell ref="AQ7:AR7"/>
    <mergeCell ref="AQ8:AR8"/>
    <mergeCell ref="AQ9:AR9"/>
    <mergeCell ref="AQ10:AR10"/>
    <mergeCell ref="K12:L12"/>
    <mergeCell ref="K11:L11"/>
    <mergeCell ref="AC18:AD18"/>
    <mergeCell ref="K16:L16"/>
    <mergeCell ref="O16:P16"/>
    <mergeCell ref="AC16:AD16"/>
    <mergeCell ref="O18:P18"/>
    <mergeCell ref="S11:T11"/>
    <mergeCell ref="O12:P12"/>
    <mergeCell ref="K17:L17"/>
    <mergeCell ref="AK22:AL22"/>
    <mergeCell ref="AQ22:AR22"/>
    <mergeCell ref="AM24:AN24"/>
    <mergeCell ref="AO24:AP24"/>
    <mergeCell ref="BG23:BH23"/>
    <mergeCell ref="AM22:AN22"/>
    <mergeCell ref="AO22:AP22"/>
    <mergeCell ref="BO23:BP23"/>
    <mergeCell ref="AW22:AX22"/>
    <mergeCell ref="AU22:AV22"/>
    <mergeCell ref="AY22:AZ22"/>
    <mergeCell ref="AY23:AZ23"/>
    <mergeCell ref="BM22:BN22"/>
    <mergeCell ref="BA23:BB23"/>
    <mergeCell ref="AI18:AJ18"/>
    <mergeCell ref="AE22:AF22"/>
    <mergeCell ref="AG22:AH22"/>
    <mergeCell ref="BO22:BP22"/>
    <mergeCell ref="AI22:AJ22"/>
    <mergeCell ref="AI19:AJ19"/>
    <mergeCell ref="AG21:AH21"/>
    <mergeCell ref="AI21:AJ21"/>
    <mergeCell ref="AQ19:AR19"/>
    <mergeCell ref="BO19:BP19"/>
    <mergeCell ref="BG16:BH16"/>
    <mergeCell ref="AW13:AX13"/>
    <mergeCell ref="AQ15:AR15"/>
    <mergeCell ref="AY15:AZ15"/>
    <mergeCell ref="AY16:AZ16"/>
    <mergeCell ref="BC15:BD15"/>
    <mergeCell ref="BE15:BF15"/>
    <mergeCell ref="AU13:AV13"/>
    <mergeCell ref="AU14:AV14"/>
    <mergeCell ref="BA16:BB16"/>
    <mergeCell ref="BG12:BH12"/>
    <mergeCell ref="AQ23:AR23"/>
    <mergeCell ref="AS12:AT12"/>
    <mergeCell ref="AW12:AX12"/>
    <mergeCell ref="AS16:AT16"/>
    <mergeCell ref="AW16:AX16"/>
    <mergeCell ref="AQ13:AR13"/>
    <mergeCell ref="AS13:AT13"/>
    <mergeCell ref="AQ12:AR12"/>
    <mergeCell ref="BG17:BH17"/>
    <mergeCell ref="E26:F26"/>
    <mergeCell ref="G26:H26"/>
    <mergeCell ref="AC28:AD28"/>
    <mergeCell ref="AK28:AL28"/>
    <mergeCell ref="E27:F27"/>
    <mergeCell ref="G27:H27"/>
    <mergeCell ref="AG28:AH28"/>
    <mergeCell ref="AI28:AJ28"/>
    <mergeCell ref="AG27:AH27"/>
    <mergeCell ref="AI27:AJ27"/>
    <mergeCell ref="O28:P28"/>
    <mergeCell ref="K28:L28"/>
    <mergeCell ref="AM28:AN28"/>
    <mergeCell ref="AO28:AP28"/>
    <mergeCell ref="AE28:AF28"/>
    <mergeCell ref="AU17:AV17"/>
    <mergeCell ref="BO28:BP28"/>
    <mergeCell ref="AQ28:AR28"/>
    <mergeCell ref="BG28:BH28"/>
    <mergeCell ref="BA28:BB28"/>
    <mergeCell ref="BM28:BN28"/>
    <mergeCell ref="BC28:BD28"/>
    <mergeCell ref="AQ18:AR18"/>
    <mergeCell ref="AQ24:AR24"/>
    <mergeCell ref="BG26:BH26"/>
    <mergeCell ref="AU16:AV16"/>
    <mergeCell ref="K29:L29"/>
    <mergeCell ref="I28:J28"/>
    <mergeCell ref="A28:B28"/>
    <mergeCell ref="C28:D28"/>
    <mergeCell ref="A29:B29"/>
    <mergeCell ref="E28:F28"/>
    <mergeCell ref="G28:H28"/>
    <mergeCell ref="E24:F24"/>
    <mergeCell ref="G24:H24"/>
    <mergeCell ref="BO29:BP29"/>
    <mergeCell ref="AQ29:AR29"/>
    <mergeCell ref="BG29:BH29"/>
    <mergeCell ref="AM29:AN29"/>
    <mergeCell ref="AO29:AP29"/>
    <mergeCell ref="AW29:AX29"/>
    <mergeCell ref="AS29:AT29"/>
    <mergeCell ref="BA29:BB29"/>
    <mergeCell ref="BM29:BN29"/>
    <mergeCell ref="AU8:AV8"/>
    <mergeCell ref="AU12:AV12"/>
    <mergeCell ref="K30:L30"/>
    <mergeCell ref="AE30:AF30"/>
    <mergeCell ref="AG30:AH30"/>
    <mergeCell ref="O24:P24"/>
    <mergeCell ref="AA10:AB10"/>
    <mergeCell ref="W10:X10"/>
    <mergeCell ref="AC29:AD29"/>
    <mergeCell ref="AA24:AB24"/>
    <mergeCell ref="A30:B30"/>
    <mergeCell ref="O30:P30"/>
    <mergeCell ref="AC30:AD30"/>
    <mergeCell ref="AK30:AL30"/>
    <mergeCell ref="U30:V30"/>
    <mergeCell ref="W30:X30"/>
    <mergeCell ref="AA30:AB30"/>
    <mergeCell ref="BO30:BP30"/>
    <mergeCell ref="AQ30:AR30"/>
    <mergeCell ref="BG30:BH30"/>
    <mergeCell ref="AM30:AN30"/>
    <mergeCell ref="AO30:AP30"/>
    <mergeCell ref="AW30:AX30"/>
    <mergeCell ref="AS30:AT30"/>
    <mergeCell ref="AY30:AZ30"/>
    <mergeCell ref="BA30:BB30"/>
    <mergeCell ref="BM30:BN30"/>
    <mergeCell ref="I39:J39"/>
    <mergeCell ref="AK39:AL39"/>
    <mergeCell ref="U39:V39"/>
    <mergeCell ref="W39:X39"/>
    <mergeCell ref="AA39:AB39"/>
    <mergeCell ref="AE39:AF39"/>
    <mergeCell ref="AG39:AH39"/>
    <mergeCell ref="AI39:AJ39"/>
    <mergeCell ref="Y39:Z39"/>
    <mergeCell ref="AC39:AD39"/>
    <mergeCell ref="A39:B39"/>
    <mergeCell ref="C39:D39"/>
    <mergeCell ref="E39:F39"/>
    <mergeCell ref="G39:H39"/>
    <mergeCell ref="K39:L39"/>
    <mergeCell ref="O39:P39"/>
    <mergeCell ref="Q39:R39"/>
    <mergeCell ref="S39:T39"/>
    <mergeCell ref="BO39:BP39"/>
    <mergeCell ref="AQ39:AR39"/>
    <mergeCell ref="AW37:AX37"/>
    <mergeCell ref="BO37:BP37"/>
    <mergeCell ref="BG39:BH39"/>
    <mergeCell ref="BM39:BN39"/>
    <mergeCell ref="BC39:BD39"/>
    <mergeCell ref="BE39:BF39"/>
    <mergeCell ref="BK39:BL39"/>
    <mergeCell ref="BG38:BH38"/>
    <mergeCell ref="AQ34:AR34"/>
    <mergeCell ref="AQ35:AR35"/>
    <mergeCell ref="AY36:AZ36"/>
    <mergeCell ref="AS35:AT35"/>
    <mergeCell ref="AU35:AV35"/>
    <mergeCell ref="AY35:AZ35"/>
    <mergeCell ref="AY34:AZ34"/>
    <mergeCell ref="AW36:AX36"/>
    <mergeCell ref="AM39:AN39"/>
    <mergeCell ref="AO39:AP39"/>
    <mergeCell ref="AW39:AX39"/>
    <mergeCell ref="BA39:BB39"/>
    <mergeCell ref="AU39:AV39"/>
    <mergeCell ref="AS39:AT39"/>
    <mergeCell ref="AY39:AZ39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G37:H37"/>
    <mergeCell ref="Q37:R37"/>
    <mergeCell ref="Q32:R32"/>
    <mergeCell ref="Q34:R34"/>
    <mergeCell ref="Q35:R35"/>
    <mergeCell ref="M34:N34"/>
    <mergeCell ref="M35:N35"/>
    <mergeCell ref="M36:N36"/>
    <mergeCell ref="G33:H33"/>
    <mergeCell ref="I37:J37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AK38:AL38"/>
    <mergeCell ref="AM38:AN38"/>
    <mergeCell ref="AO38:AP38"/>
    <mergeCell ref="AW38:AX38"/>
    <mergeCell ref="AS38:AT38"/>
    <mergeCell ref="BO38:BP38"/>
    <mergeCell ref="BA38:BB38"/>
    <mergeCell ref="BM38:BN38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E38:F38"/>
    <mergeCell ref="E36:F36"/>
    <mergeCell ref="E37:F37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E33:F33"/>
    <mergeCell ref="AK31:AL31"/>
    <mergeCell ref="AM31:AN31"/>
    <mergeCell ref="AO31:AP31"/>
    <mergeCell ref="AW31:AX31"/>
    <mergeCell ref="BO31:BP31"/>
    <mergeCell ref="AS31:AT31"/>
    <mergeCell ref="BA31:BB31"/>
    <mergeCell ref="BM31:BN31"/>
    <mergeCell ref="BG31:BH31"/>
    <mergeCell ref="AY31:AZ31"/>
    <mergeCell ref="BC31:BD31"/>
    <mergeCell ref="BE31:BF31"/>
    <mergeCell ref="AK32:AL32"/>
    <mergeCell ref="AM32:AN32"/>
    <mergeCell ref="AO32:AP32"/>
    <mergeCell ref="AW32:AX32"/>
    <mergeCell ref="BO32:BP32"/>
    <mergeCell ref="AS32:AT32"/>
    <mergeCell ref="BA32:BB32"/>
    <mergeCell ref="BM32:BN32"/>
    <mergeCell ref="AU32:AV32"/>
    <mergeCell ref="BK32:BL32"/>
    <mergeCell ref="BG32:BH32"/>
    <mergeCell ref="AY32:AZ32"/>
    <mergeCell ref="BC32:BD32"/>
    <mergeCell ref="BE32:BF32"/>
    <mergeCell ref="BG33:BH33"/>
    <mergeCell ref="AW33:AX33"/>
    <mergeCell ref="BO33:BP33"/>
    <mergeCell ref="S33:T33"/>
    <mergeCell ref="AU33:AV33"/>
    <mergeCell ref="AQ33:AR33"/>
    <mergeCell ref="AY33:AZ33"/>
    <mergeCell ref="AI33:AJ33"/>
    <mergeCell ref="W33:X33"/>
    <mergeCell ref="AK33:AL33"/>
    <mergeCell ref="K33:L33"/>
    <mergeCell ref="AC33:AD33"/>
    <mergeCell ref="AA33:AB33"/>
    <mergeCell ref="U33:V33"/>
    <mergeCell ref="K34:L34"/>
    <mergeCell ref="U34:V34"/>
    <mergeCell ref="W34:X34"/>
    <mergeCell ref="AA34:AB34"/>
    <mergeCell ref="O34:P34"/>
    <mergeCell ref="A34:B34"/>
    <mergeCell ref="C34:D34"/>
    <mergeCell ref="E34:F34"/>
    <mergeCell ref="G34:H34"/>
    <mergeCell ref="BO35:BP35"/>
    <mergeCell ref="BG34:BH34"/>
    <mergeCell ref="AK34:AL34"/>
    <mergeCell ref="AM34:AN34"/>
    <mergeCell ref="AO34:AP34"/>
    <mergeCell ref="AW34:AX34"/>
    <mergeCell ref="BO34:BP34"/>
    <mergeCell ref="AS34:AT34"/>
    <mergeCell ref="BA35:BB35"/>
    <mergeCell ref="AU34:AV34"/>
    <mergeCell ref="G36:H36"/>
    <mergeCell ref="O35:P35"/>
    <mergeCell ref="W36:X36"/>
    <mergeCell ref="E35:F35"/>
    <mergeCell ref="G35:H35"/>
    <mergeCell ref="K35:L35"/>
    <mergeCell ref="S35:T35"/>
    <mergeCell ref="I35:J35"/>
    <mergeCell ref="K36:L36"/>
    <mergeCell ref="O36:P36"/>
    <mergeCell ref="BO36:BP36"/>
    <mergeCell ref="AQ36:AR36"/>
    <mergeCell ref="Q36:R36"/>
    <mergeCell ref="S36:T36"/>
    <mergeCell ref="U36:V36"/>
    <mergeCell ref="AA36:AB36"/>
    <mergeCell ref="BI36:BJ36"/>
    <mergeCell ref="AC36:AD36"/>
    <mergeCell ref="AU36:AV36"/>
    <mergeCell ref="BG36:BH36"/>
    <mergeCell ref="AK35:AL35"/>
    <mergeCell ref="AM35:AN35"/>
    <mergeCell ref="AO35:AP35"/>
    <mergeCell ref="AW35:AX35"/>
    <mergeCell ref="AG35:AH35"/>
    <mergeCell ref="A8:B8"/>
    <mergeCell ref="AC12:AD12"/>
    <mergeCell ref="E10:F10"/>
    <mergeCell ref="AC31:AD31"/>
    <mergeCell ref="AA31:AB31"/>
    <mergeCell ref="W31:X31"/>
    <mergeCell ref="Q31:R31"/>
    <mergeCell ref="Q10:R10"/>
    <mergeCell ref="Q12:R12"/>
    <mergeCell ref="A9:B9"/>
    <mergeCell ref="AC34:AD34"/>
    <mergeCell ref="AC35:AD35"/>
    <mergeCell ref="AC32:AD32"/>
    <mergeCell ref="U12:V12"/>
    <mergeCell ref="W29:X29"/>
    <mergeCell ref="AA29:AB29"/>
    <mergeCell ref="AC25:AD25"/>
    <mergeCell ref="U23:V23"/>
    <mergeCell ref="W23:X23"/>
    <mergeCell ref="AE12:AF12"/>
    <mergeCell ref="AG12:AH12"/>
    <mergeCell ref="AI12:AJ12"/>
    <mergeCell ref="U31:V31"/>
    <mergeCell ref="Y31:Z31"/>
    <mergeCell ref="AI29:AJ29"/>
    <mergeCell ref="AE29:AF29"/>
    <mergeCell ref="AG29:AH29"/>
    <mergeCell ref="AE18:AF18"/>
    <mergeCell ref="AG18:AH18"/>
    <mergeCell ref="BQ8:BV8"/>
    <mergeCell ref="BQ9:BR9"/>
    <mergeCell ref="BS9:BT9"/>
    <mergeCell ref="BU9:BV9"/>
    <mergeCell ref="BQ10:BR10"/>
    <mergeCell ref="BS10:BT10"/>
    <mergeCell ref="BU10:BV10"/>
    <mergeCell ref="BQ11:BR11"/>
    <mergeCell ref="BS11:BT11"/>
    <mergeCell ref="BU11:BV11"/>
    <mergeCell ref="BQ12:BR12"/>
    <mergeCell ref="BS12:BT12"/>
    <mergeCell ref="BU12:BV12"/>
    <mergeCell ref="BQ16:BR16"/>
    <mergeCell ref="BS16:BT16"/>
    <mergeCell ref="BU16:BV16"/>
    <mergeCell ref="BS13:BT13"/>
    <mergeCell ref="BU13:BV13"/>
    <mergeCell ref="BS15:BT15"/>
    <mergeCell ref="BU15:BV15"/>
    <mergeCell ref="BQ17:BR17"/>
    <mergeCell ref="BS17:BT17"/>
    <mergeCell ref="BU17:BV17"/>
    <mergeCell ref="BQ18:BR18"/>
    <mergeCell ref="BS18:BT18"/>
    <mergeCell ref="BU18:BV18"/>
    <mergeCell ref="BQ22:BR22"/>
    <mergeCell ref="BS22:BT22"/>
    <mergeCell ref="BU22:BV22"/>
    <mergeCell ref="BU19:BV19"/>
    <mergeCell ref="BU20:BV20"/>
    <mergeCell ref="BS21:BT21"/>
    <mergeCell ref="BU21:BV21"/>
    <mergeCell ref="BQ19:BR19"/>
    <mergeCell ref="BS20:BT20"/>
    <mergeCell ref="BQ21:BR21"/>
    <mergeCell ref="BQ23:BR23"/>
    <mergeCell ref="BS23:BT23"/>
    <mergeCell ref="BU23:BV23"/>
    <mergeCell ref="BQ24:BR24"/>
    <mergeCell ref="BS24:BT24"/>
    <mergeCell ref="BU24:BV24"/>
    <mergeCell ref="BU27:BV27"/>
    <mergeCell ref="BQ25:BR25"/>
    <mergeCell ref="BS25:BT25"/>
    <mergeCell ref="BU25:BV25"/>
    <mergeCell ref="BQ26:BR26"/>
    <mergeCell ref="BS26:BT26"/>
    <mergeCell ref="BU26:BV26"/>
    <mergeCell ref="BQ27:BR27"/>
    <mergeCell ref="BS27:BT27"/>
    <mergeCell ref="BM27:BN27"/>
    <mergeCell ref="BC27:BD27"/>
    <mergeCell ref="BE27:BF27"/>
    <mergeCell ref="BK27:BL27"/>
    <mergeCell ref="BI27:BJ27"/>
    <mergeCell ref="AM27:AN27"/>
    <mergeCell ref="AO27:AP27"/>
    <mergeCell ref="AA11:AB11"/>
    <mergeCell ref="S10:T10"/>
    <mergeCell ref="Y12:Z12"/>
    <mergeCell ref="S12:T12"/>
    <mergeCell ref="AM10:AN10"/>
    <mergeCell ref="AO10:AP10"/>
    <mergeCell ref="AM16:AN16"/>
    <mergeCell ref="AO16:AP16"/>
    <mergeCell ref="Q6:R6"/>
    <mergeCell ref="S6:T6"/>
    <mergeCell ref="A6:B6"/>
    <mergeCell ref="C9:D9"/>
    <mergeCell ref="C8:D8"/>
    <mergeCell ref="G6:H6"/>
    <mergeCell ref="E8:F8"/>
    <mergeCell ref="G8:H8"/>
    <mergeCell ref="C6:D6"/>
    <mergeCell ref="E6:F6"/>
    <mergeCell ref="U6:V6"/>
    <mergeCell ref="W6:X6"/>
    <mergeCell ref="AG6:AH6"/>
    <mergeCell ref="AI6:AJ6"/>
    <mergeCell ref="AE6:AF6"/>
    <mergeCell ref="Y6:Z6"/>
    <mergeCell ref="AA6:AB6"/>
    <mergeCell ref="AC6:AD6"/>
    <mergeCell ref="AM6:AN6"/>
    <mergeCell ref="AO6:AP6"/>
    <mergeCell ref="AK6:AL6"/>
    <mergeCell ref="G7:H7"/>
    <mergeCell ref="K7:L7"/>
    <mergeCell ref="Q7:R7"/>
    <mergeCell ref="S7:T7"/>
    <mergeCell ref="U7:V7"/>
    <mergeCell ref="W7:X7"/>
    <mergeCell ref="AG7:AH7"/>
    <mergeCell ref="AI7:AJ7"/>
    <mergeCell ref="AM7:AN7"/>
    <mergeCell ref="AO7:AP7"/>
    <mergeCell ref="AK7:AL7"/>
    <mergeCell ref="AS8:AT8"/>
    <mergeCell ref="E9:F9"/>
    <mergeCell ref="G9:H9"/>
    <mergeCell ref="I9:J9"/>
    <mergeCell ref="K9:L9"/>
    <mergeCell ref="M9:N9"/>
    <mergeCell ref="AC9:AD9"/>
    <mergeCell ref="AE9:AF9"/>
    <mergeCell ref="AG9:AH9"/>
    <mergeCell ref="AI9:AJ9"/>
    <mergeCell ref="AK9:AL9"/>
    <mergeCell ref="AO9:AP9"/>
    <mergeCell ref="AS9:AT9"/>
    <mergeCell ref="AW9:AX9"/>
    <mergeCell ref="AU9:AV9"/>
    <mergeCell ref="AM9:AN9"/>
    <mergeCell ref="AW10:AX10"/>
    <mergeCell ref="AM11:AN11"/>
    <mergeCell ref="AO11:AP11"/>
    <mergeCell ref="AS11:AT11"/>
    <mergeCell ref="AW11:AX11"/>
    <mergeCell ref="AQ11:AR11"/>
    <mergeCell ref="AU10:AV10"/>
    <mergeCell ref="AU11:AV11"/>
    <mergeCell ref="AW25:AX25"/>
    <mergeCell ref="AU23:AV23"/>
    <mergeCell ref="AU24:AV24"/>
    <mergeCell ref="AU25:AV25"/>
    <mergeCell ref="AW23:AX23"/>
    <mergeCell ref="AW24:AX24"/>
    <mergeCell ref="AW18:AX18"/>
    <mergeCell ref="AS19:AT19"/>
    <mergeCell ref="AW19:AX19"/>
    <mergeCell ref="AU18:AV18"/>
    <mergeCell ref="AU19:AV19"/>
    <mergeCell ref="C29:J29"/>
    <mergeCell ref="C30:J30"/>
    <mergeCell ref="AS21:AT21"/>
    <mergeCell ref="I6:J6"/>
    <mergeCell ref="I7:J7"/>
    <mergeCell ref="M6:N6"/>
    <mergeCell ref="O6:P6"/>
    <mergeCell ref="M7:N7"/>
    <mergeCell ref="O7:P7"/>
    <mergeCell ref="K6:L6"/>
    <mergeCell ref="AC7:AD7"/>
    <mergeCell ref="I8:J8"/>
    <mergeCell ref="Y7:Z7"/>
    <mergeCell ref="AA7:AB7"/>
    <mergeCell ref="AO18:AP18"/>
    <mergeCell ref="AS18:AT18"/>
    <mergeCell ref="AS22:AT22"/>
    <mergeCell ref="AS10:AT10"/>
    <mergeCell ref="AQ16:AR16"/>
    <mergeCell ref="AO21:AP21"/>
    <mergeCell ref="AQ21:AR21"/>
    <mergeCell ref="AU28:AV28"/>
    <mergeCell ref="AU29:AV29"/>
    <mergeCell ref="AU26:AV26"/>
    <mergeCell ref="AU27:AV27"/>
    <mergeCell ref="AU37:AV37"/>
    <mergeCell ref="AU38:AV38"/>
    <mergeCell ref="AU30:AV30"/>
    <mergeCell ref="AU31:AV31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J45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167</v>
      </c>
      <c r="AS1" s="283"/>
      <c r="AT1" s="284"/>
      <c r="AU1" s="335" t="s">
        <v>460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168</v>
      </c>
      <c r="AS2" s="4"/>
      <c r="AT2" s="5"/>
      <c r="AU2" s="216" t="s">
        <v>413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169</v>
      </c>
      <c r="B3" s="309"/>
      <c r="C3" s="310"/>
      <c r="D3" s="287" t="s">
        <v>535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171</v>
      </c>
      <c r="X3" s="174"/>
      <c r="Y3" s="285"/>
      <c r="Z3" s="173" t="s">
        <v>172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173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174</v>
      </c>
      <c r="B4" s="170"/>
      <c r="C4" s="286"/>
      <c r="D4" s="506" t="s">
        <v>543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175</v>
      </c>
      <c r="X4" s="170"/>
      <c r="Y4" s="286"/>
      <c r="Z4" s="169" t="s">
        <v>176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177</v>
      </c>
      <c r="AS4" s="275"/>
      <c r="AT4" s="276"/>
      <c r="AU4" s="7"/>
      <c r="AV4" s="15">
        <v>1</v>
      </c>
      <c r="AW4" s="7"/>
      <c r="AX4" s="7" t="s">
        <v>178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2" t="s">
        <v>534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179</v>
      </c>
      <c r="B6" s="830"/>
      <c r="C6" s="663"/>
      <c r="D6" s="748"/>
      <c r="E6" s="770"/>
      <c r="F6" s="663"/>
      <c r="G6" s="663"/>
      <c r="H6" s="663"/>
      <c r="I6" s="663"/>
      <c r="J6" s="663"/>
      <c r="K6" s="663"/>
      <c r="L6" s="748"/>
      <c r="M6" s="749" t="s">
        <v>2</v>
      </c>
      <c r="N6" s="750"/>
      <c r="O6" s="750"/>
      <c r="P6" s="807"/>
      <c r="Q6" s="672"/>
      <c r="R6" s="748"/>
      <c r="S6" s="749" t="s">
        <v>508</v>
      </c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807"/>
      <c r="AE6" s="749" t="s">
        <v>507</v>
      </c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807"/>
      <c r="AQ6" s="774"/>
      <c r="AR6" s="714"/>
      <c r="AS6" s="663"/>
      <c r="AT6" s="663"/>
      <c r="AU6" s="663"/>
      <c r="AV6" s="663"/>
      <c r="AW6" s="713"/>
      <c r="AX6" s="714"/>
      <c r="AY6" s="725" t="s">
        <v>465</v>
      </c>
      <c r="AZ6" s="725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18" t="s">
        <v>32</v>
      </c>
      <c r="B7" s="803"/>
      <c r="C7" s="659" t="s">
        <v>537</v>
      </c>
      <c r="D7" s="803"/>
      <c r="E7" s="803"/>
      <c r="F7" s="715"/>
      <c r="G7" s="662"/>
      <c r="H7" s="662"/>
      <c r="I7" s="662"/>
      <c r="J7" s="662"/>
      <c r="K7" s="662"/>
      <c r="L7" s="784"/>
      <c r="M7" s="808"/>
      <c r="N7" s="809"/>
      <c r="O7" s="809"/>
      <c r="P7" s="810"/>
      <c r="Q7" s="673"/>
      <c r="R7" s="784"/>
      <c r="S7" s="808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10"/>
      <c r="AE7" s="808"/>
      <c r="AF7" s="809"/>
      <c r="AG7" s="809"/>
      <c r="AH7" s="809"/>
      <c r="AI7" s="809"/>
      <c r="AJ7" s="809"/>
      <c r="AK7" s="809"/>
      <c r="AL7" s="809"/>
      <c r="AM7" s="809"/>
      <c r="AN7" s="809"/>
      <c r="AO7" s="809"/>
      <c r="AP7" s="810"/>
      <c r="AQ7" s="718"/>
      <c r="AR7" s="715"/>
      <c r="AS7" s="662"/>
      <c r="AT7" s="662"/>
      <c r="AU7" s="662"/>
      <c r="AV7" s="662"/>
      <c r="AW7" s="659"/>
      <c r="AX7" s="715"/>
      <c r="AY7" s="724" t="s">
        <v>182</v>
      </c>
      <c r="AZ7" s="724"/>
      <c r="BA7" s="91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536</v>
      </c>
      <c r="B8" s="803"/>
      <c r="C8" s="794" t="s">
        <v>303</v>
      </c>
      <c r="D8" s="794"/>
      <c r="E8" s="794" t="s">
        <v>533</v>
      </c>
      <c r="F8" s="794"/>
      <c r="G8" s="658" t="s">
        <v>538</v>
      </c>
      <c r="H8" s="658"/>
      <c r="I8" s="658" t="s">
        <v>539</v>
      </c>
      <c r="J8" s="658"/>
      <c r="K8" s="658"/>
      <c r="L8" s="659"/>
      <c r="M8" s="793" t="s">
        <v>532</v>
      </c>
      <c r="N8" s="794"/>
      <c r="O8" s="794" t="s">
        <v>533</v>
      </c>
      <c r="P8" s="819"/>
      <c r="Q8" s="793" t="s">
        <v>439</v>
      </c>
      <c r="R8" s="824"/>
      <c r="S8" s="825" t="s">
        <v>502</v>
      </c>
      <c r="T8" s="826"/>
      <c r="U8" s="794" t="s">
        <v>504</v>
      </c>
      <c r="V8" s="794"/>
      <c r="W8" s="794" t="s">
        <v>44</v>
      </c>
      <c r="X8" s="794"/>
      <c r="Y8" s="819" t="s">
        <v>36</v>
      </c>
      <c r="Z8" s="820"/>
      <c r="AA8" s="820"/>
      <c r="AB8" s="821"/>
      <c r="AC8" s="794" t="s">
        <v>506</v>
      </c>
      <c r="AD8" s="824"/>
      <c r="AE8" s="868" t="s">
        <v>502</v>
      </c>
      <c r="AF8" s="826"/>
      <c r="AG8" s="794" t="s">
        <v>504</v>
      </c>
      <c r="AH8" s="794"/>
      <c r="AI8" s="794" t="s">
        <v>44</v>
      </c>
      <c r="AJ8" s="794"/>
      <c r="AK8" s="819" t="s">
        <v>36</v>
      </c>
      <c r="AL8" s="820"/>
      <c r="AM8" s="820"/>
      <c r="AN8" s="821"/>
      <c r="AO8" s="794" t="s">
        <v>506</v>
      </c>
      <c r="AP8" s="824"/>
      <c r="AQ8" s="718"/>
      <c r="AR8" s="715"/>
      <c r="AS8" s="658"/>
      <c r="AT8" s="658"/>
      <c r="AU8" s="658"/>
      <c r="AV8" s="658"/>
      <c r="AW8" s="726"/>
      <c r="AX8" s="727"/>
      <c r="AY8" s="724" t="s">
        <v>181</v>
      </c>
      <c r="AZ8" s="724"/>
      <c r="BA8" s="91"/>
      <c r="BB8" s="533" t="s">
        <v>184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179</v>
      </c>
      <c r="B9" s="814"/>
      <c r="C9" s="661"/>
      <c r="D9" s="661"/>
      <c r="E9" s="661"/>
      <c r="F9" s="661"/>
      <c r="G9" s="716" t="s">
        <v>305</v>
      </c>
      <c r="H9" s="817"/>
      <c r="I9" s="817"/>
      <c r="J9" s="717"/>
      <c r="K9" s="661"/>
      <c r="L9" s="716"/>
      <c r="M9" s="660"/>
      <c r="N9" s="661"/>
      <c r="O9" s="661"/>
      <c r="P9" s="716"/>
      <c r="Q9" s="660"/>
      <c r="R9" s="716"/>
      <c r="S9" s="660" t="s">
        <v>503</v>
      </c>
      <c r="T9" s="661"/>
      <c r="U9" s="661" t="s">
        <v>52</v>
      </c>
      <c r="V9" s="661"/>
      <c r="W9" s="661" t="s">
        <v>52</v>
      </c>
      <c r="X9" s="661"/>
      <c r="Y9" s="716" t="s">
        <v>505</v>
      </c>
      <c r="Z9" s="817"/>
      <c r="AA9" s="817"/>
      <c r="AB9" s="717"/>
      <c r="AC9" s="661" t="s">
        <v>156</v>
      </c>
      <c r="AD9" s="854"/>
      <c r="AE9" s="717" t="s">
        <v>503</v>
      </c>
      <c r="AF9" s="661"/>
      <c r="AG9" s="661" t="s">
        <v>52</v>
      </c>
      <c r="AH9" s="661"/>
      <c r="AI9" s="661" t="s">
        <v>52</v>
      </c>
      <c r="AJ9" s="661"/>
      <c r="AK9" s="716" t="s">
        <v>505</v>
      </c>
      <c r="AL9" s="817"/>
      <c r="AM9" s="817"/>
      <c r="AN9" s="717"/>
      <c r="AO9" s="661" t="s">
        <v>156</v>
      </c>
      <c r="AP9" s="716"/>
      <c r="AQ9" s="776"/>
      <c r="AR9" s="717"/>
      <c r="AS9" s="661"/>
      <c r="AT9" s="661"/>
      <c r="AU9" s="661"/>
      <c r="AV9" s="661"/>
      <c r="AW9" s="728"/>
      <c r="AX9" s="729"/>
      <c r="AY9" s="723">
        <v>7.85</v>
      </c>
      <c r="AZ9" s="723"/>
      <c r="BA9" s="92"/>
      <c r="BB9" s="739"/>
      <c r="BC9" s="740"/>
      <c r="BD9" s="741"/>
      <c r="BE9" s="742"/>
      <c r="BF9" s="740"/>
      <c r="BG9" s="740"/>
      <c r="BH9" s="13"/>
      <c r="BI9" s="13"/>
      <c r="BJ9" s="13"/>
    </row>
    <row r="10" spans="1:62" ht="11.25" customHeight="1">
      <c r="A10" s="811">
        <v>914</v>
      </c>
      <c r="B10" s="812"/>
      <c r="C10" s="791" t="s">
        <v>540</v>
      </c>
      <c r="D10" s="693"/>
      <c r="E10" s="722" t="s">
        <v>541</v>
      </c>
      <c r="F10" s="722"/>
      <c r="G10" s="865">
        <v>3600</v>
      </c>
      <c r="H10" s="865"/>
      <c r="I10" s="865">
        <v>670</v>
      </c>
      <c r="J10" s="865"/>
      <c r="K10" s="664"/>
      <c r="L10" s="668"/>
      <c r="M10" s="815" t="s">
        <v>261</v>
      </c>
      <c r="N10" s="816"/>
      <c r="O10" s="722" t="s">
        <v>309</v>
      </c>
      <c r="P10" s="720"/>
      <c r="Q10" s="690">
        <v>500</v>
      </c>
      <c r="R10" s="668"/>
      <c r="S10" s="690">
        <v>501</v>
      </c>
      <c r="T10" s="664"/>
      <c r="U10" s="664">
        <v>700</v>
      </c>
      <c r="V10" s="664"/>
      <c r="W10" s="664">
        <v>4500</v>
      </c>
      <c r="X10" s="664"/>
      <c r="Y10" s="664">
        <v>750</v>
      </c>
      <c r="Z10" s="664"/>
      <c r="AA10" s="664">
        <v>900</v>
      </c>
      <c r="AB10" s="664"/>
      <c r="AC10" s="664">
        <v>200</v>
      </c>
      <c r="AD10" s="834"/>
      <c r="AE10" s="669"/>
      <c r="AF10" s="664"/>
      <c r="AG10" s="664">
        <v>0</v>
      </c>
      <c r="AH10" s="664"/>
      <c r="AI10" s="664">
        <v>0</v>
      </c>
      <c r="AJ10" s="664"/>
      <c r="AK10" s="664">
        <v>0</v>
      </c>
      <c r="AL10" s="664"/>
      <c r="AM10" s="664">
        <v>0</v>
      </c>
      <c r="AN10" s="664"/>
      <c r="AO10" s="664">
        <v>0</v>
      </c>
      <c r="AP10" s="668"/>
      <c r="AQ10" s="829"/>
      <c r="AR10" s="669"/>
      <c r="AS10" s="664"/>
      <c r="AT10" s="664"/>
      <c r="AU10" s="664"/>
      <c r="AV10" s="664"/>
      <c r="AW10" s="668"/>
      <c r="AX10" s="669"/>
      <c r="AY10" s="664">
        <f>(BB10+BD10+BF10)*AY9</f>
        <v>0</v>
      </c>
      <c r="AZ10" s="664"/>
      <c r="BA10" s="86"/>
      <c r="BB10" s="650"/>
      <c r="BC10" s="651"/>
      <c r="BD10" s="652"/>
      <c r="BE10" s="653"/>
      <c r="BF10" s="651"/>
      <c r="BG10" s="651"/>
      <c r="BH10" s="13"/>
      <c r="BI10" s="13"/>
      <c r="BJ10" s="13"/>
    </row>
    <row r="11" spans="1:62" ht="11.25" customHeight="1">
      <c r="A11" s="811">
        <v>1070</v>
      </c>
      <c r="B11" s="861"/>
      <c r="C11" s="753" t="s">
        <v>261</v>
      </c>
      <c r="D11" s="813"/>
      <c r="E11" s="791" t="s">
        <v>308</v>
      </c>
      <c r="F11" s="791"/>
      <c r="G11" s="692">
        <v>3700</v>
      </c>
      <c r="H11" s="692"/>
      <c r="I11" s="692">
        <v>740</v>
      </c>
      <c r="J11" s="692"/>
      <c r="K11" s="649"/>
      <c r="L11" s="666"/>
      <c r="M11" s="822" t="s">
        <v>265</v>
      </c>
      <c r="N11" s="823"/>
      <c r="O11" s="791" t="s">
        <v>509</v>
      </c>
      <c r="P11" s="693"/>
      <c r="Q11" s="680">
        <v>750</v>
      </c>
      <c r="R11" s="666"/>
      <c r="S11" s="680">
        <v>502</v>
      </c>
      <c r="T11" s="649"/>
      <c r="U11" s="649">
        <v>1400</v>
      </c>
      <c r="V11" s="649"/>
      <c r="W11" s="649">
        <v>5500</v>
      </c>
      <c r="X11" s="649"/>
      <c r="Y11" s="649">
        <v>900</v>
      </c>
      <c r="Z11" s="649"/>
      <c r="AA11" s="649">
        <v>1100</v>
      </c>
      <c r="AB11" s="649"/>
      <c r="AC11" s="649">
        <v>260</v>
      </c>
      <c r="AD11" s="832"/>
      <c r="AE11" s="667"/>
      <c r="AF11" s="649"/>
      <c r="AG11" s="649">
        <v>0</v>
      </c>
      <c r="AH11" s="649"/>
      <c r="AI11" s="649">
        <v>0</v>
      </c>
      <c r="AJ11" s="649"/>
      <c r="AK11" s="649">
        <v>0</v>
      </c>
      <c r="AL11" s="649"/>
      <c r="AM11" s="649">
        <v>0</v>
      </c>
      <c r="AN11" s="649"/>
      <c r="AO11" s="649">
        <v>0</v>
      </c>
      <c r="AP11" s="666"/>
      <c r="AQ11" s="828"/>
      <c r="AR11" s="667"/>
      <c r="AS11" s="649"/>
      <c r="AT11" s="649"/>
      <c r="AU11" s="649"/>
      <c r="AV11" s="649"/>
      <c r="AW11" s="666"/>
      <c r="AX11" s="667"/>
      <c r="AY11" s="649">
        <f>(BB11+BD11+BF11)*AY9</f>
        <v>0</v>
      </c>
      <c r="AZ11" s="649"/>
      <c r="BA11" s="87"/>
      <c r="BB11" s="674"/>
      <c r="BC11" s="675"/>
      <c r="BD11" s="743"/>
      <c r="BE11" s="744"/>
      <c r="BF11" s="675"/>
      <c r="BG11" s="675"/>
      <c r="BH11" s="13"/>
      <c r="BI11" s="13"/>
      <c r="BJ11" s="13"/>
    </row>
    <row r="12" spans="1:62" ht="11.25" customHeight="1">
      <c r="A12" s="811">
        <v>1220</v>
      </c>
      <c r="B12" s="861"/>
      <c r="C12" s="753" t="s">
        <v>261</v>
      </c>
      <c r="D12" s="813"/>
      <c r="E12" s="753" t="s">
        <v>309</v>
      </c>
      <c r="F12" s="753"/>
      <c r="G12" s="684">
        <v>3800</v>
      </c>
      <c r="H12" s="684"/>
      <c r="I12" s="684">
        <v>820</v>
      </c>
      <c r="J12" s="684"/>
      <c r="K12" s="665"/>
      <c r="L12" s="683"/>
      <c r="M12" s="866" t="s">
        <v>265</v>
      </c>
      <c r="N12" s="867"/>
      <c r="O12" s="791" t="s">
        <v>510</v>
      </c>
      <c r="P12" s="693"/>
      <c r="Q12" s="687">
        <v>750</v>
      </c>
      <c r="R12" s="683"/>
      <c r="S12" s="687">
        <v>503</v>
      </c>
      <c r="T12" s="665"/>
      <c r="U12" s="665">
        <v>2000</v>
      </c>
      <c r="V12" s="665"/>
      <c r="W12" s="665">
        <v>6500</v>
      </c>
      <c r="X12" s="665"/>
      <c r="Y12" s="665">
        <v>1100</v>
      </c>
      <c r="Z12" s="665"/>
      <c r="AA12" s="665">
        <v>1400</v>
      </c>
      <c r="AB12" s="665"/>
      <c r="AC12" s="665">
        <v>280</v>
      </c>
      <c r="AD12" s="833"/>
      <c r="AE12" s="712">
        <v>1003</v>
      </c>
      <c r="AF12" s="665"/>
      <c r="AG12" s="665">
        <v>980</v>
      </c>
      <c r="AH12" s="665"/>
      <c r="AI12" s="665">
        <v>5500</v>
      </c>
      <c r="AJ12" s="665"/>
      <c r="AK12" s="665">
        <v>750</v>
      </c>
      <c r="AL12" s="665"/>
      <c r="AM12" s="665">
        <v>900</v>
      </c>
      <c r="AN12" s="665"/>
      <c r="AO12" s="665">
        <v>430</v>
      </c>
      <c r="AP12" s="683"/>
      <c r="AQ12" s="827"/>
      <c r="AR12" s="712"/>
      <c r="AS12" s="665"/>
      <c r="AT12" s="665"/>
      <c r="AU12" s="665"/>
      <c r="AV12" s="665"/>
      <c r="AW12" s="665"/>
      <c r="AX12" s="665"/>
      <c r="AY12" s="665">
        <f>(BB12+BD12+BF12)*AY9</f>
        <v>0</v>
      </c>
      <c r="AZ12" s="665"/>
      <c r="BA12" s="88"/>
      <c r="BB12" s="674"/>
      <c r="BC12" s="675"/>
      <c r="BD12" s="743"/>
      <c r="BE12" s="744"/>
      <c r="BF12" s="675"/>
      <c r="BG12" s="675"/>
      <c r="BH12" s="13"/>
      <c r="BI12" s="13"/>
      <c r="BJ12" s="13"/>
    </row>
    <row r="13" spans="1:62" ht="11.25" customHeight="1">
      <c r="A13" s="811">
        <v>1370</v>
      </c>
      <c r="B13" s="861"/>
      <c r="C13" s="753" t="s">
        <v>261</v>
      </c>
      <c r="D13" s="813"/>
      <c r="E13" s="753" t="s">
        <v>309</v>
      </c>
      <c r="F13" s="753"/>
      <c r="G13" s="692">
        <v>3900</v>
      </c>
      <c r="H13" s="692"/>
      <c r="I13" s="692">
        <v>890</v>
      </c>
      <c r="J13" s="692"/>
      <c r="K13" s="649"/>
      <c r="L13" s="666"/>
      <c r="M13" s="822" t="s">
        <v>267</v>
      </c>
      <c r="N13" s="823"/>
      <c r="O13" s="791" t="s">
        <v>509</v>
      </c>
      <c r="P13" s="693"/>
      <c r="Q13" s="680">
        <v>1000</v>
      </c>
      <c r="R13" s="666"/>
      <c r="S13" s="680">
        <v>504</v>
      </c>
      <c r="T13" s="649"/>
      <c r="U13" s="649">
        <v>3000</v>
      </c>
      <c r="V13" s="649"/>
      <c r="W13" s="649">
        <v>8000</v>
      </c>
      <c r="X13" s="649"/>
      <c r="Y13" s="649">
        <v>1400</v>
      </c>
      <c r="Z13" s="649"/>
      <c r="AA13" s="649">
        <v>1550</v>
      </c>
      <c r="AB13" s="649"/>
      <c r="AC13" s="649">
        <v>290</v>
      </c>
      <c r="AD13" s="832"/>
      <c r="AE13" s="667">
        <v>1004</v>
      </c>
      <c r="AF13" s="649"/>
      <c r="AG13" s="649">
        <v>1400</v>
      </c>
      <c r="AH13" s="649"/>
      <c r="AI13" s="649">
        <v>6500</v>
      </c>
      <c r="AJ13" s="649"/>
      <c r="AK13" s="649">
        <v>900</v>
      </c>
      <c r="AL13" s="649"/>
      <c r="AM13" s="649">
        <v>1100</v>
      </c>
      <c r="AN13" s="649"/>
      <c r="AO13" s="649">
        <v>470</v>
      </c>
      <c r="AP13" s="666"/>
      <c r="AQ13" s="680"/>
      <c r="AR13" s="649"/>
      <c r="AS13" s="649"/>
      <c r="AT13" s="649"/>
      <c r="AU13" s="649"/>
      <c r="AV13" s="649"/>
      <c r="AW13" s="649"/>
      <c r="AX13" s="649"/>
      <c r="AY13" s="649">
        <f>(BB13+BD13+BF13)*AY9</f>
        <v>0</v>
      </c>
      <c r="AZ13" s="649"/>
      <c r="BA13" s="87"/>
      <c r="BB13" s="674"/>
      <c r="BC13" s="675"/>
      <c r="BD13" s="743"/>
      <c r="BE13" s="744"/>
      <c r="BF13" s="675"/>
      <c r="BG13" s="675"/>
      <c r="BH13" s="13"/>
      <c r="BI13" s="13"/>
      <c r="BJ13" s="13"/>
    </row>
    <row r="14" spans="1:62" ht="11.25" customHeight="1">
      <c r="A14" s="811">
        <v>1520</v>
      </c>
      <c r="B14" s="861"/>
      <c r="C14" s="753" t="s">
        <v>261</v>
      </c>
      <c r="D14" s="813"/>
      <c r="E14" s="753" t="s">
        <v>309</v>
      </c>
      <c r="F14" s="753"/>
      <c r="G14" s="692">
        <v>4100</v>
      </c>
      <c r="H14" s="692"/>
      <c r="I14" s="692">
        <v>970</v>
      </c>
      <c r="J14" s="692"/>
      <c r="K14" s="649"/>
      <c r="L14" s="666"/>
      <c r="M14" s="822" t="s">
        <v>267</v>
      </c>
      <c r="N14" s="823"/>
      <c r="O14" s="791" t="s">
        <v>510</v>
      </c>
      <c r="P14" s="693"/>
      <c r="Q14" s="680">
        <v>1000</v>
      </c>
      <c r="R14" s="666"/>
      <c r="S14" s="680">
        <v>505</v>
      </c>
      <c r="T14" s="649"/>
      <c r="U14" s="649">
        <v>4000</v>
      </c>
      <c r="V14" s="649"/>
      <c r="W14" s="649">
        <v>9000</v>
      </c>
      <c r="X14" s="649"/>
      <c r="Y14" s="649">
        <v>1500</v>
      </c>
      <c r="Z14" s="649"/>
      <c r="AA14" s="649">
        <v>2000</v>
      </c>
      <c r="AB14" s="649"/>
      <c r="AC14" s="649">
        <v>340</v>
      </c>
      <c r="AD14" s="832"/>
      <c r="AE14" s="667">
        <v>1005</v>
      </c>
      <c r="AF14" s="649"/>
      <c r="AG14" s="649">
        <v>2100</v>
      </c>
      <c r="AH14" s="649"/>
      <c r="AI14" s="649">
        <v>7500</v>
      </c>
      <c r="AJ14" s="649"/>
      <c r="AK14" s="649">
        <v>1100</v>
      </c>
      <c r="AL14" s="649"/>
      <c r="AM14" s="649">
        <v>1400</v>
      </c>
      <c r="AN14" s="649"/>
      <c r="AO14" s="649">
        <v>530</v>
      </c>
      <c r="AP14" s="666"/>
      <c r="AQ14" s="680"/>
      <c r="AR14" s="649"/>
      <c r="AS14" s="649"/>
      <c r="AT14" s="649"/>
      <c r="AU14" s="649"/>
      <c r="AV14" s="649"/>
      <c r="AW14" s="649"/>
      <c r="AX14" s="649"/>
      <c r="AY14" s="649">
        <f>(BB14+BD14+BF14)*AY9</f>
        <v>0</v>
      </c>
      <c r="AZ14" s="649"/>
      <c r="BA14" s="87"/>
      <c r="BB14" s="674"/>
      <c r="BC14" s="675"/>
      <c r="BD14" s="743"/>
      <c r="BE14" s="744"/>
      <c r="BF14" s="675"/>
      <c r="BG14" s="675"/>
      <c r="BH14" s="13"/>
      <c r="BI14" s="13"/>
      <c r="BJ14" s="13"/>
    </row>
    <row r="15" spans="1:62" ht="11.25" customHeight="1">
      <c r="A15" s="811">
        <v>1680</v>
      </c>
      <c r="B15" s="812"/>
      <c r="C15" s="753" t="s">
        <v>261</v>
      </c>
      <c r="D15" s="813"/>
      <c r="E15" s="753" t="s">
        <v>309</v>
      </c>
      <c r="F15" s="753"/>
      <c r="G15" s="684">
        <v>4200</v>
      </c>
      <c r="H15" s="684"/>
      <c r="I15" s="684">
        <v>1040</v>
      </c>
      <c r="J15" s="684"/>
      <c r="K15" s="665"/>
      <c r="L15" s="683"/>
      <c r="M15" s="866" t="s">
        <v>269</v>
      </c>
      <c r="N15" s="867"/>
      <c r="O15" s="753" t="s">
        <v>509</v>
      </c>
      <c r="P15" s="813"/>
      <c r="Q15" s="697">
        <v>1300</v>
      </c>
      <c r="R15" s="757"/>
      <c r="S15" s="697">
        <v>506</v>
      </c>
      <c r="T15" s="691"/>
      <c r="U15" s="691">
        <v>5000</v>
      </c>
      <c r="V15" s="691"/>
      <c r="W15" s="691">
        <v>10000</v>
      </c>
      <c r="X15" s="691"/>
      <c r="Y15" s="691">
        <v>2000</v>
      </c>
      <c r="Z15" s="691"/>
      <c r="AA15" s="691">
        <v>2500</v>
      </c>
      <c r="AB15" s="691"/>
      <c r="AC15" s="691">
        <v>340</v>
      </c>
      <c r="AD15" s="855"/>
      <c r="AE15" s="712">
        <v>1006</v>
      </c>
      <c r="AF15" s="665"/>
      <c r="AG15" s="665">
        <v>2500</v>
      </c>
      <c r="AH15" s="665"/>
      <c r="AI15" s="665">
        <v>9000</v>
      </c>
      <c r="AJ15" s="665"/>
      <c r="AK15" s="665">
        <v>1400</v>
      </c>
      <c r="AL15" s="665"/>
      <c r="AM15" s="665">
        <v>1550</v>
      </c>
      <c r="AN15" s="665"/>
      <c r="AO15" s="665">
        <v>530</v>
      </c>
      <c r="AP15" s="683"/>
      <c r="AQ15" s="697"/>
      <c r="AR15" s="691"/>
      <c r="AS15" s="665"/>
      <c r="AT15" s="665"/>
      <c r="AU15" s="665"/>
      <c r="AV15" s="665"/>
      <c r="AW15" s="665"/>
      <c r="AX15" s="665"/>
      <c r="AY15" s="665">
        <f>(BB15+BD15+BF15)*AY9</f>
        <v>0</v>
      </c>
      <c r="AZ15" s="665"/>
      <c r="BA15" s="88"/>
      <c r="BB15" s="641"/>
      <c r="BC15" s="642"/>
      <c r="BD15" s="643"/>
      <c r="BE15" s="644"/>
      <c r="BF15" s="642"/>
      <c r="BG15" s="642"/>
      <c r="BH15" s="13"/>
      <c r="BI15" s="13"/>
      <c r="BJ15" s="13"/>
    </row>
    <row r="16" spans="1:62" ht="11.25" customHeight="1">
      <c r="A16" s="811">
        <v>1830</v>
      </c>
      <c r="B16" s="812"/>
      <c r="C16" s="753" t="s">
        <v>261</v>
      </c>
      <c r="D16" s="813"/>
      <c r="E16" s="753" t="s">
        <v>309</v>
      </c>
      <c r="F16" s="753"/>
      <c r="G16" s="831">
        <v>4300</v>
      </c>
      <c r="H16" s="692"/>
      <c r="I16" s="692">
        <v>1120</v>
      </c>
      <c r="J16" s="692"/>
      <c r="K16" s="649"/>
      <c r="L16" s="666"/>
      <c r="M16" s="690"/>
      <c r="N16" s="664"/>
      <c r="O16" s="664"/>
      <c r="P16" s="664"/>
      <c r="Q16" s="664"/>
      <c r="R16" s="668"/>
      <c r="S16" s="664"/>
      <c r="T16" s="664"/>
      <c r="U16" s="664"/>
      <c r="V16" s="664"/>
      <c r="W16" s="664"/>
      <c r="X16" s="664"/>
      <c r="Y16" s="664"/>
      <c r="Z16" s="664"/>
      <c r="AA16" s="664"/>
      <c r="AB16" s="664"/>
      <c r="AC16" s="664"/>
      <c r="AD16" s="668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86"/>
      <c r="BB16" s="650"/>
      <c r="BC16" s="651"/>
      <c r="BD16" s="652"/>
      <c r="BE16" s="653"/>
      <c r="BF16" s="651"/>
      <c r="BG16" s="651"/>
      <c r="BH16" s="13"/>
      <c r="BI16" s="13"/>
      <c r="BJ16" s="13"/>
    </row>
    <row r="17" spans="1:62" ht="11.25" customHeight="1">
      <c r="A17" s="862">
        <v>1980</v>
      </c>
      <c r="B17" s="863"/>
      <c r="C17" s="753" t="s">
        <v>261</v>
      </c>
      <c r="D17" s="813"/>
      <c r="E17" s="753" t="s">
        <v>309</v>
      </c>
      <c r="F17" s="753"/>
      <c r="G17" s="818">
        <v>4350</v>
      </c>
      <c r="H17" s="684"/>
      <c r="I17" s="684">
        <v>1200</v>
      </c>
      <c r="J17" s="684"/>
      <c r="K17" s="665"/>
      <c r="L17" s="683"/>
      <c r="M17" s="697"/>
      <c r="N17" s="691"/>
      <c r="O17" s="691"/>
      <c r="P17" s="691"/>
      <c r="Q17" s="691"/>
      <c r="R17" s="757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757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89"/>
      <c r="BB17" s="739"/>
      <c r="BC17" s="740"/>
      <c r="BD17" s="741"/>
      <c r="BE17" s="742"/>
      <c r="BF17" s="740"/>
      <c r="BG17" s="740"/>
      <c r="BH17" s="13"/>
      <c r="BI17" s="13"/>
      <c r="BJ17" s="13"/>
    </row>
    <row r="18" spans="1:62" ht="11.25" customHeight="1">
      <c r="A18" s="811">
        <v>2130</v>
      </c>
      <c r="B18" s="812"/>
      <c r="C18" s="753" t="s">
        <v>261</v>
      </c>
      <c r="D18" s="813"/>
      <c r="E18" s="753" t="s">
        <v>309</v>
      </c>
      <c r="F18" s="753"/>
      <c r="G18" s="831">
        <v>4400</v>
      </c>
      <c r="H18" s="692"/>
      <c r="I18" s="692">
        <v>1270</v>
      </c>
      <c r="J18" s="692"/>
      <c r="K18" s="649"/>
      <c r="L18" s="666"/>
      <c r="M18" s="856" t="s">
        <v>531</v>
      </c>
      <c r="N18" s="857"/>
      <c r="O18" s="857"/>
      <c r="P18" s="857"/>
      <c r="Q18" s="857"/>
      <c r="R18" s="858"/>
      <c r="S18" s="699"/>
      <c r="T18" s="699"/>
      <c r="U18" s="699"/>
      <c r="V18" s="699"/>
      <c r="W18" s="699"/>
      <c r="X18" s="699"/>
      <c r="Y18" s="699"/>
      <c r="Z18" s="699"/>
      <c r="AA18" s="699"/>
      <c r="AB18" s="700"/>
      <c r="AC18" s="664"/>
      <c r="AD18" s="664"/>
      <c r="AE18" s="699"/>
      <c r="AF18" s="699"/>
      <c r="AG18" s="100"/>
      <c r="AH18" s="100"/>
      <c r="AI18" s="699"/>
      <c r="AJ18" s="699"/>
      <c r="AK18" s="699"/>
      <c r="AL18" s="700"/>
      <c r="AM18" s="703"/>
      <c r="AN18" s="699"/>
      <c r="AO18" s="699"/>
      <c r="AP18" s="699"/>
      <c r="AQ18" s="699"/>
      <c r="AR18" s="699"/>
      <c r="AS18" s="851" t="s">
        <v>514</v>
      </c>
      <c r="AT18" s="852"/>
      <c r="AU18" s="852"/>
      <c r="AV18" s="853"/>
      <c r="AW18" s="699"/>
      <c r="AX18" s="699"/>
      <c r="AY18" s="699">
        <f>(BB18+BD18+BF18)*AY9</f>
        <v>0</v>
      </c>
      <c r="AZ18" s="699"/>
      <c r="BA18" s="98"/>
      <c r="BB18" s="779"/>
      <c r="BC18" s="780"/>
      <c r="BD18" s="781"/>
      <c r="BE18" s="782"/>
      <c r="BF18" s="780"/>
      <c r="BG18" s="780"/>
      <c r="BH18" s="13"/>
      <c r="BI18" s="13"/>
      <c r="BJ18" s="13"/>
    </row>
    <row r="19" spans="1:62" ht="11.25" customHeight="1">
      <c r="A19" s="840">
        <v>2290</v>
      </c>
      <c r="B19" s="841"/>
      <c r="C19" s="753" t="s">
        <v>261</v>
      </c>
      <c r="D19" s="813"/>
      <c r="E19" s="753" t="s">
        <v>309</v>
      </c>
      <c r="F19" s="753"/>
      <c r="G19" s="818">
        <v>4400</v>
      </c>
      <c r="H19" s="684"/>
      <c r="I19" s="684">
        <v>1350</v>
      </c>
      <c r="J19" s="684"/>
      <c r="K19" s="665"/>
      <c r="L19" s="683"/>
      <c r="M19" s="645" t="s">
        <v>2</v>
      </c>
      <c r="N19" s="646"/>
      <c r="O19" s="645" t="s">
        <v>28</v>
      </c>
      <c r="P19" s="859"/>
      <c r="Q19" s="847" t="s">
        <v>34</v>
      </c>
      <c r="R19" s="848"/>
      <c r="S19" s="813" t="s">
        <v>35</v>
      </c>
      <c r="T19" s="849"/>
      <c r="U19" s="813" t="s">
        <v>495</v>
      </c>
      <c r="V19" s="849"/>
      <c r="W19" s="813" t="s">
        <v>42</v>
      </c>
      <c r="X19" s="849"/>
      <c r="Y19" s="813" t="s">
        <v>43</v>
      </c>
      <c r="Z19" s="849"/>
      <c r="AA19" s="813" t="s">
        <v>3</v>
      </c>
      <c r="AB19" s="860"/>
      <c r="AC19" s="813" t="s">
        <v>420</v>
      </c>
      <c r="AD19" s="848"/>
      <c r="AE19" s="813" t="s">
        <v>201</v>
      </c>
      <c r="AF19" s="849"/>
      <c r="AG19" s="101" t="s">
        <v>511</v>
      </c>
      <c r="AH19" s="101" t="s">
        <v>489</v>
      </c>
      <c r="AI19" s="813" t="s">
        <v>202</v>
      </c>
      <c r="AJ19" s="849"/>
      <c r="AK19" s="813" t="s">
        <v>203</v>
      </c>
      <c r="AL19" s="864"/>
      <c r="AM19" s="850" t="s">
        <v>206</v>
      </c>
      <c r="AN19" s="848"/>
      <c r="AO19" s="813" t="s">
        <v>512</v>
      </c>
      <c r="AP19" s="849"/>
      <c r="AQ19" s="813" t="s">
        <v>513</v>
      </c>
      <c r="AR19" s="849"/>
      <c r="AS19" s="813" t="s">
        <v>436</v>
      </c>
      <c r="AT19" s="849"/>
      <c r="AU19" s="813" t="s">
        <v>303</v>
      </c>
      <c r="AV19" s="849"/>
      <c r="AW19" s="813" t="s">
        <v>515</v>
      </c>
      <c r="AX19" s="849"/>
      <c r="AY19" s="665">
        <f>(BB19+BD19+BF19)*AY9</f>
        <v>0</v>
      </c>
      <c r="AZ19" s="665"/>
      <c r="BA19" s="88"/>
      <c r="BB19" s="641"/>
      <c r="BC19" s="642"/>
      <c r="BD19" s="643"/>
      <c r="BE19" s="644"/>
      <c r="BF19" s="642"/>
      <c r="BG19" s="642"/>
      <c r="BH19" s="13"/>
      <c r="BI19" s="13"/>
      <c r="BJ19" s="13"/>
    </row>
    <row r="20" spans="1:62" ht="11.25" customHeight="1">
      <c r="A20" s="811">
        <v>2440</v>
      </c>
      <c r="B20" s="812"/>
      <c r="C20" s="753" t="s">
        <v>261</v>
      </c>
      <c r="D20" s="813"/>
      <c r="E20" s="753" t="s">
        <v>309</v>
      </c>
      <c r="F20" s="753"/>
      <c r="G20" s="831">
        <v>4500</v>
      </c>
      <c r="H20" s="692"/>
      <c r="I20" s="692">
        <v>1430</v>
      </c>
      <c r="J20" s="692"/>
      <c r="K20" s="649"/>
      <c r="L20" s="666"/>
      <c r="M20" s="815" t="s">
        <v>261</v>
      </c>
      <c r="N20" s="816"/>
      <c r="O20" s="690">
        <v>250</v>
      </c>
      <c r="P20" s="664"/>
      <c r="Q20" s="669">
        <v>305</v>
      </c>
      <c r="R20" s="664"/>
      <c r="S20" s="664">
        <v>175</v>
      </c>
      <c r="T20" s="664"/>
      <c r="U20" s="664">
        <v>120</v>
      </c>
      <c r="V20" s="664"/>
      <c r="W20" s="664">
        <v>65</v>
      </c>
      <c r="X20" s="664"/>
      <c r="Y20" s="664">
        <v>180</v>
      </c>
      <c r="Z20" s="664"/>
      <c r="AA20" s="664">
        <v>100</v>
      </c>
      <c r="AB20" s="668"/>
      <c r="AC20" s="664">
        <v>120</v>
      </c>
      <c r="AD20" s="664"/>
      <c r="AE20" s="664">
        <v>160</v>
      </c>
      <c r="AF20" s="664"/>
      <c r="AG20" s="104">
        <v>16</v>
      </c>
      <c r="AH20" s="104">
        <v>9</v>
      </c>
      <c r="AI20" s="664">
        <v>140</v>
      </c>
      <c r="AJ20" s="664"/>
      <c r="AK20" s="664">
        <v>70</v>
      </c>
      <c r="AL20" s="668"/>
      <c r="AM20" s="690">
        <v>140</v>
      </c>
      <c r="AN20" s="664"/>
      <c r="AO20" s="664">
        <v>180</v>
      </c>
      <c r="AP20" s="664"/>
      <c r="AQ20" s="664">
        <v>55</v>
      </c>
      <c r="AR20" s="664"/>
      <c r="AS20" s="664">
        <v>25</v>
      </c>
      <c r="AT20" s="664"/>
      <c r="AU20" s="722" t="s">
        <v>246</v>
      </c>
      <c r="AV20" s="722"/>
      <c r="AW20" s="664">
        <v>29</v>
      </c>
      <c r="AX20" s="664"/>
      <c r="AY20" s="664">
        <f>(BB20+BD20+BF20)*AY9</f>
        <v>0</v>
      </c>
      <c r="AZ20" s="664"/>
      <c r="BA20" s="86"/>
      <c r="BB20" s="650"/>
      <c r="BC20" s="651"/>
      <c r="BD20" s="652"/>
      <c r="BE20" s="653"/>
      <c r="BF20" s="651"/>
      <c r="BG20" s="651"/>
      <c r="BH20" s="13"/>
      <c r="BI20" s="13"/>
      <c r="BJ20" s="13"/>
    </row>
    <row r="21" spans="1:62" ht="11.25" customHeight="1">
      <c r="A21" s="811">
        <v>2590</v>
      </c>
      <c r="B21" s="812"/>
      <c r="C21" s="753" t="s">
        <v>261</v>
      </c>
      <c r="D21" s="813"/>
      <c r="E21" s="753" t="s">
        <v>309</v>
      </c>
      <c r="F21" s="753"/>
      <c r="G21" s="831">
        <v>4500</v>
      </c>
      <c r="H21" s="692"/>
      <c r="I21" s="692">
        <v>1500</v>
      </c>
      <c r="J21" s="692"/>
      <c r="K21" s="649"/>
      <c r="L21" s="666"/>
      <c r="M21" s="822" t="s">
        <v>265</v>
      </c>
      <c r="N21" s="823"/>
      <c r="O21" s="680">
        <v>300</v>
      </c>
      <c r="P21" s="649"/>
      <c r="Q21" s="667">
        <v>350</v>
      </c>
      <c r="R21" s="649"/>
      <c r="S21" s="649">
        <v>200</v>
      </c>
      <c r="T21" s="649"/>
      <c r="U21" s="649">
        <v>172</v>
      </c>
      <c r="V21" s="649"/>
      <c r="W21" s="649">
        <v>75</v>
      </c>
      <c r="X21" s="649"/>
      <c r="Y21" s="649">
        <v>200</v>
      </c>
      <c r="Z21" s="649"/>
      <c r="AA21" s="649">
        <v>100</v>
      </c>
      <c r="AB21" s="666"/>
      <c r="AC21" s="649">
        <v>175</v>
      </c>
      <c r="AD21" s="649"/>
      <c r="AE21" s="649">
        <v>210</v>
      </c>
      <c r="AF21" s="649"/>
      <c r="AG21" s="105">
        <v>16</v>
      </c>
      <c r="AH21" s="105">
        <v>9</v>
      </c>
      <c r="AI21" s="649">
        <v>190</v>
      </c>
      <c r="AJ21" s="649"/>
      <c r="AK21" s="649">
        <v>95</v>
      </c>
      <c r="AL21" s="666"/>
      <c r="AM21" s="680">
        <v>160</v>
      </c>
      <c r="AN21" s="649"/>
      <c r="AO21" s="649">
        <v>230</v>
      </c>
      <c r="AP21" s="649"/>
      <c r="AQ21" s="649">
        <v>70</v>
      </c>
      <c r="AR21" s="649"/>
      <c r="AS21" s="649">
        <v>40</v>
      </c>
      <c r="AT21" s="649"/>
      <c r="AU21" s="791" t="s">
        <v>252</v>
      </c>
      <c r="AV21" s="791"/>
      <c r="AW21" s="649">
        <v>44</v>
      </c>
      <c r="AX21" s="649"/>
      <c r="AY21" s="649">
        <f>(BB21+BD21+BF21)*AY9</f>
        <v>0</v>
      </c>
      <c r="AZ21" s="649"/>
      <c r="BA21" s="87"/>
      <c r="BB21" s="674"/>
      <c r="BC21" s="675"/>
      <c r="BD21" s="743"/>
      <c r="BE21" s="744"/>
      <c r="BF21" s="675"/>
      <c r="BG21" s="675"/>
      <c r="BH21" s="13"/>
      <c r="BI21" s="13"/>
      <c r="BJ21" s="13"/>
    </row>
    <row r="22" spans="1:62" ht="11.25" customHeight="1">
      <c r="A22" s="840">
        <v>2750</v>
      </c>
      <c r="B22" s="841"/>
      <c r="C22" s="753" t="s">
        <v>265</v>
      </c>
      <c r="D22" s="813"/>
      <c r="E22" s="753" t="s">
        <v>309</v>
      </c>
      <c r="F22" s="753"/>
      <c r="G22" s="842">
        <v>4600</v>
      </c>
      <c r="H22" s="698"/>
      <c r="I22" s="698">
        <v>1580</v>
      </c>
      <c r="J22" s="698"/>
      <c r="K22" s="699"/>
      <c r="L22" s="700"/>
      <c r="M22" s="845" t="s">
        <v>267</v>
      </c>
      <c r="N22" s="846"/>
      <c r="O22" s="703">
        <v>400</v>
      </c>
      <c r="P22" s="699"/>
      <c r="Q22" s="839">
        <v>425</v>
      </c>
      <c r="R22" s="699"/>
      <c r="S22" s="699">
        <v>225</v>
      </c>
      <c r="T22" s="699"/>
      <c r="U22" s="699">
        <v>222</v>
      </c>
      <c r="V22" s="699"/>
      <c r="W22" s="699">
        <v>100</v>
      </c>
      <c r="X22" s="699"/>
      <c r="Y22" s="699">
        <v>250</v>
      </c>
      <c r="Z22" s="699"/>
      <c r="AA22" s="699">
        <v>100</v>
      </c>
      <c r="AB22" s="700"/>
      <c r="AC22" s="699">
        <v>225</v>
      </c>
      <c r="AD22" s="699"/>
      <c r="AE22" s="699">
        <v>260</v>
      </c>
      <c r="AF22" s="699"/>
      <c r="AG22" s="105">
        <v>19</v>
      </c>
      <c r="AH22" s="105">
        <v>12</v>
      </c>
      <c r="AI22" s="699">
        <v>240</v>
      </c>
      <c r="AJ22" s="699"/>
      <c r="AK22" s="699">
        <v>120</v>
      </c>
      <c r="AL22" s="700"/>
      <c r="AM22" s="703">
        <v>185</v>
      </c>
      <c r="AN22" s="699"/>
      <c r="AO22" s="699">
        <v>280</v>
      </c>
      <c r="AP22" s="699"/>
      <c r="AQ22" s="699">
        <v>70</v>
      </c>
      <c r="AR22" s="699"/>
      <c r="AS22" s="699">
        <v>40</v>
      </c>
      <c r="AT22" s="699"/>
      <c r="AU22" s="790" t="s">
        <v>252</v>
      </c>
      <c r="AV22" s="790"/>
      <c r="AW22" s="699">
        <v>44</v>
      </c>
      <c r="AX22" s="699"/>
      <c r="AY22" s="665">
        <f>(BB22+BD22+BF22)*AY9</f>
        <v>0</v>
      </c>
      <c r="AZ22" s="665"/>
      <c r="BA22" s="88"/>
      <c r="BB22" s="674"/>
      <c r="BC22" s="675"/>
      <c r="BD22" s="743"/>
      <c r="BE22" s="744"/>
      <c r="BF22" s="675"/>
      <c r="BG22" s="675"/>
      <c r="BH22" s="13"/>
      <c r="BI22" s="13"/>
      <c r="BJ22" s="13"/>
    </row>
    <row r="23" spans="1:62" ht="11.25" customHeight="1">
      <c r="A23" s="811">
        <v>2900</v>
      </c>
      <c r="B23" s="812"/>
      <c r="C23" s="791" t="s">
        <v>265</v>
      </c>
      <c r="D23" s="693"/>
      <c r="E23" s="753" t="s">
        <v>309</v>
      </c>
      <c r="F23" s="753"/>
      <c r="G23" s="831">
        <v>4700</v>
      </c>
      <c r="H23" s="692"/>
      <c r="I23" s="692">
        <v>1650</v>
      </c>
      <c r="J23" s="692"/>
      <c r="K23" s="649"/>
      <c r="L23" s="666"/>
      <c r="M23" s="843" t="s">
        <v>269</v>
      </c>
      <c r="N23" s="844"/>
      <c r="O23" s="697">
        <v>450</v>
      </c>
      <c r="P23" s="691"/>
      <c r="Q23" s="783">
        <v>475</v>
      </c>
      <c r="R23" s="691"/>
      <c r="S23" s="691">
        <v>250</v>
      </c>
      <c r="T23" s="691"/>
      <c r="U23" s="691">
        <v>277</v>
      </c>
      <c r="V23" s="691"/>
      <c r="W23" s="691">
        <v>125</v>
      </c>
      <c r="X23" s="691"/>
      <c r="Y23" s="691">
        <v>300</v>
      </c>
      <c r="Z23" s="691"/>
      <c r="AA23" s="691">
        <v>130</v>
      </c>
      <c r="AB23" s="757"/>
      <c r="AC23" s="691">
        <v>280</v>
      </c>
      <c r="AD23" s="691"/>
      <c r="AE23" s="691">
        <v>320</v>
      </c>
      <c r="AF23" s="691"/>
      <c r="AG23" s="101">
        <v>19</v>
      </c>
      <c r="AH23" s="101">
        <v>12</v>
      </c>
      <c r="AI23" s="691">
        <v>290</v>
      </c>
      <c r="AJ23" s="691"/>
      <c r="AK23" s="691">
        <v>145</v>
      </c>
      <c r="AL23" s="757"/>
      <c r="AM23" s="697">
        <v>210</v>
      </c>
      <c r="AN23" s="691"/>
      <c r="AO23" s="691">
        <v>330</v>
      </c>
      <c r="AP23" s="691"/>
      <c r="AQ23" s="691">
        <v>70</v>
      </c>
      <c r="AR23" s="691"/>
      <c r="AS23" s="691">
        <v>40</v>
      </c>
      <c r="AT23" s="691"/>
      <c r="AU23" s="705" t="s">
        <v>252</v>
      </c>
      <c r="AV23" s="705"/>
      <c r="AW23" s="691">
        <v>44</v>
      </c>
      <c r="AX23" s="691"/>
      <c r="AY23" s="691">
        <f>(BB23+BD23+BF23)*AY9</f>
        <v>0</v>
      </c>
      <c r="AZ23" s="691"/>
      <c r="BA23" s="89"/>
      <c r="BB23" s="739"/>
      <c r="BC23" s="740"/>
      <c r="BD23" s="741"/>
      <c r="BE23" s="742"/>
      <c r="BF23" s="740"/>
      <c r="BG23" s="740"/>
      <c r="BH23" s="13"/>
      <c r="BI23" s="13"/>
      <c r="BJ23" s="13"/>
    </row>
    <row r="24" spans="1:62" ht="11.25" customHeight="1">
      <c r="A24" s="840">
        <v>3050</v>
      </c>
      <c r="B24" s="841"/>
      <c r="C24" s="791" t="s">
        <v>265</v>
      </c>
      <c r="D24" s="693"/>
      <c r="E24" s="753" t="s">
        <v>309</v>
      </c>
      <c r="F24" s="753"/>
      <c r="G24" s="842">
        <v>4800</v>
      </c>
      <c r="H24" s="698"/>
      <c r="I24" s="698">
        <v>1730</v>
      </c>
      <c r="J24" s="698"/>
      <c r="K24" s="699"/>
      <c r="L24" s="700"/>
      <c r="M24" s="703"/>
      <c r="N24" s="699"/>
      <c r="O24" s="699"/>
      <c r="P24" s="699"/>
      <c r="Q24" s="699"/>
      <c r="R24" s="700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83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98"/>
      <c r="BB24" s="779"/>
      <c r="BC24" s="780"/>
      <c r="BD24" s="781"/>
      <c r="BE24" s="782"/>
      <c r="BF24" s="780"/>
      <c r="BG24" s="780"/>
      <c r="BH24" s="13"/>
      <c r="BI24" s="13"/>
      <c r="BJ24" s="13"/>
    </row>
    <row r="25" spans="1:62" ht="11.25" customHeight="1">
      <c r="A25" s="811">
        <v>3360</v>
      </c>
      <c r="B25" s="812"/>
      <c r="C25" s="791" t="s">
        <v>265</v>
      </c>
      <c r="D25" s="693"/>
      <c r="E25" s="753" t="s">
        <v>309</v>
      </c>
      <c r="F25" s="753"/>
      <c r="G25" s="831">
        <v>4900</v>
      </c>
      <c r="H25" s="692"/>
      <c r="I25" s="692">
        <v>1880</v>
      </c>
      <c r="J25" s="692"/>
      <c r="K25" s="649"/>
      <c r="L25" s="666"/>
      <c r="M25" s="680"/>
      <c r="N25" s="649"/>
      <c r="O25" s="649"/>
      <c r="P25" s="649"/>
      <c r="Q25" s="649"/>
      <c r="R25" s="666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67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87"/>
      <c r="BB25" s="674"/>
      <c r="BC25" s="675"/>
      <c r="BD25" s="743"/>
      <c r="BE25" s="744"/>
      <c r="BF25" s="675"/>
      <c r="BG25" s="675"/>
      <c r="BH25" s="13"/>
      <c r="BI25" s="13"/>
      <c r="BJ25" s="13"/>
    </row>
    <row r="26" spans="1:62" ht="11.25" customHeight="1">
      <c r="A26" s="811">
        <v>3660</v>
      </c>
      <c r="B26" s="812"/>
      <c r="C26" s="791" t="s">
        <v>265</v>
      </c>
      <c r="D26" s="693"/>
      <c r="E26" s="753" t="s">
        <v>309</v>
      </c>
      <c r="F26" s="753"/>
      <c r="G26" s="831">
        <v>5000</v>
      </c>
      <c r="H26" s="692"/>
      <c r="I26" s="692">
        <v>2040</v>
      </c>
      <c r="J26" s="692"/>
      <c r="K26" s="649"/>
      <c r="L26" s="666"/>
      <c r="M26" s="680"/>
      <c r="N26" s="649"/>
      <c r="O26" s="649"/>
      <c r="P26" s="649"/>
      <c r="Q26" s="649"/>
      <c r="R26" s="666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67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87"/>
      <c r="BB26" s="674"/>
      <c r="BC26" s="675"/>
      <c r="BD26" s="743"/>
      <c r="BE26" s="744"/>
      <c r="BF26" s="675"/>
      <c r="BG26" s="675"/>
      <c r="BH26" s="13"/>
      <c r="BI26" s="13"/>
      <c r="BJ26" s="13"/>
    </row>
    <row r="27" spans="1:62" ht="11.25" customHeight="1">
      <c r="A27" s="811">
        <v>4000</v>
      </c>
      <c r="B27" s="812"/>
      <c r="C27" s="791" t="s">
        <v>265</v>
      </c>
      <c r="D27" s="693"/>
      <c r="E27" s="753" t="s">
        <v>309</v>
      </c>
      <c r="F27" s="753"/>
      <c r="G27" s="831">
        <v>5200</v>
      </c>
      <c r="H27" s="692"/>
      <c r="I27" s="692">
        <v>2190</v>
      </c>
      <c r="J27" s="692"/>
      <c r="K27" s="649"/>
      <c r="L27" s="666"/>
      <c r="M27" s="680"/>
      <c r="N27" s="649"/>
      <c r="O27" s="649"/>
      <c r="P27" s="649"/>
      <c r="Q27" s="649"/>
      <c r="R27" s="666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67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87"/>
      <c r="BB27" s="674"/>
      <c r="BC27" s="675"/>
      <c r="BD27" s="743"/>
      <c r="BE27" s="744"/>
      <c r="BF27" s="675"/>
      <c r="BG27" s="675"/>
      <c r="BH27" s="13"/>
      <c r="BI27" s="13"/>
      <c r="BJ27" s="13"/>
    </row>
    <row r="28" spans="1:62" ht="11.25" customHeight="1">
      <c r="A28" s="811">
        <v>4270</v>
      </c>
      <c r="B28" s="812"/>
      <c r="C28" s="791" t="s">
        <v>265</v>
      </c>
      <c r="D28" s="693"/>
      <c r="E28" s="753" t="s">
        <v>309</v>
      </c>
      <c r="F28" s="753"/>
      <c r="G28" s="831">
        <v>5350</v>
      </c>
      <c r="H28" s="692"/>
      <c r="I28" s="692">
        <v>2340</v>
      </c>
      <c r="J28" s="692"/>
      <c r="K28" s="649"/>
      <c r="L28" s="666"/>
      <c r="M28" s="680"/>
      <c r="N28" s="649"/>
      <c r="O28" s="649"/>
      <c r="P28" s="649"/>
      <c r="Q28" s="649"/>
      <c r="R28" s="666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67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87"/>
      <c r="BB28" s="674"/>
      <c r="BC28" s="675"/>
      <c r="BD28" s="743"/>
      <c r="BE28" s="744"/>
      <c r="BF28" s="675"/>
      <c r="BG28" s="675"/>
      <c r="BH28" s="13"/>
      <c r="BI28" s="13"/>
      <c r="BJ28" s="13"/>
    </row>
    <row r="29" spans="1:62" ht="11.25" customHeight="1">
      <c r="A29" s="811">
        <v>4580</v>
      </c>
      <c r="B29" s="812"/>
      <c r="C29" s="791" t="s">
        <v>265</v>
      </c>
      <c r="D29" s="693"/>
      <c r="E29" s="753" t="s">
        <v>309</v>
      </c>
      <c r="F29" s="753"/>
      <c r="G29" s="831">
        <v>5500</v>
      </c>
      <c r="H29" s="692"/>
      <c r="I29" s="692">
        <v>2490</v>
      </c>
      <c r="J29" s="692"/>
      <c r="K29" s="649"/>
      <c r="L29" s="666"/>
      <c r="M29" s="680"/>
      <c r="N29" s="649"/>
      <c r="O29" s="649"/>
      <c r="P29" s="649"/>
      <c r="Q29" s="649"/>
      <c r="R29" s="666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67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87"/>
      <c r="BB29" s="674"/>
      <c r="BC29" s="675"/>
      <c r="BD29" s="743"/>
      <c r="BE29" s="744"/>
      <c r="BF29" s="675"/>
      <c r="BG29" s="675"/>
      <c r="BH29" s="13"/>
      <c r="BI29" s="13"/>
      <c r="BJ29" s="13"/>
    </row>
    <row r="30" spans="1:62" ht="11.25" customHeight="1">
      <c r="A30" s="811"/>
      <c r="B30" s="812"/>
      <c r="C30" s="791"/>
      <c r="D30" s="693"/>
      <c r="E30" s="753"/>
      <c r="F30" s="753"/>
      <c r="G30" s="831"/>
      <c r="H30" s="692"/>
      <c r="I30" s="692"/>
      <c r="J30" s="692"/>
      <c r="K30" s="649"/>
      <c r="L30" s="666"/>
      <c r="M30" s="680"/>
      <c r="N30" s="649"/>
      <c r="O30" s="649"/>
      <c r="P30" s="649"/>
      <c r="Q30" s="649"/>
      <c r="R30" s="666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67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811"/>
      <c r="B31" s="812"/>
      <c r="C31" s="791"/>
      <c r="D31" s="693"/>
      <c r="E31" s="791"/>
      <c r="F31" s="791"/>
      <c r="G31" s="831"/>
      <c r="H31" s="692"/>
      <c r="I31" s="692"/>
      <c r="J31" s="692"/>
      <c r="K31" s="649"/>
      <c r="L31" s="666"/>
      <c r="M31" s="680"/>
      <c r="N31" s="649"/>
      <c r="O31" s="649"/>
      <c r="P31" s="649"/>
      <c r="Q31" s="649"/>
      <c r="R31" s="666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67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811"/>
      <c r="B32" s="812"/>
      <c r="C32" s="791"/>
      <c r="D32" s="693"/>
      <c r="E32" s="791"/>
      <c r="F32" s="791"/>
      <c r="G32" s="831"/>
      <c r="H32" s="692"/>
      <c r="I32" s="692"/>
      <c r="J32" s="692"/>
      <c r="K32" s="649"/>
      <c r="L32" s="666"/>
      <c r="M32" s="680"/>
      <c r="N32" s="649"/>
      <c r="O32" s="649"/>
      <c r="P32" s="649"/>
      <c r="Q32" s="649"/>
      <c r="R32" s="666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67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811"/>
      <c r="B33" s="812"/>
      <c r="C33" s="791"/>
      <c r="D33" s="693"/>
      <c r="E33" s="791"/>
      <c r="F33" s="791"/>
      <c r="G33" s="831"/>
      <c r="H33" s="692"/>
      <c r="I33" s="692"/>
      <c r="J33" s="692"/>
      <c r="K33" s="649"/>
      <c r="L33" s="666"/>
      <c r="M33" s="680"/>
      <c r="N33" s="649"/>
      <c r="O33" s="649"/>
      <c r="P33" s="649"/>
      <c r="Q33" s="649"/>
      <c r="R33" s="666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67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811"/>
      <c r="B34" s="812"/>
      <c r="C34" s="791"/>
      <c r="D34" s="693"/>
      <c r="E34" s="791"/>
      <c r="F34" s="791"/>
      <c r="G34" s="831"/>
      <c r="H34" s="692"/>
      <c r="I34" s="692"/>
      <c r="J34" s="692"/>
      <c r="K34" s="649"/>
      <c r="L34" s="666"/>
      <c r="M34" s="680"/>
      <c r="N34" s="649"/>
      <c r="O34" s="649"/>
      <c r="P34" s="649"/>
      <c r="Q34" s="649"/>
      <c r="R34" s="666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67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811"/>
      <c r="B35" s="812"/>
      <c r="C35" s="791"/>
      <c r="D35" s="693"/>
      <c r="E35" s="791"/>
      <c r="F35" s="791"/>
      <c r="G35" s="831"/>
      <c r="H35" s="692"/>
      <c r="I35" s="692"/>
      <c r="J35" s="692"/>
      <c r="K35" s="649"/>
      <c r="L35" s="666"/>
      <c r="M35" s="680"/>
      <c r="N35" s="649"/>
      <c r="O35" s="649"/>
      <c r="P35" s="649"/>
      <c r="Q35" s="649"/>
      <c r="R35" s="666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67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811"/>
      <c r="B36" s="812"/>
      <c r="C36" s="791"/>
      <c r="D36" s="693"/>
      <c r="E36" s="791"/>
      <c r="F36" s="791"/>
      <c r="G36" s="831"/>
      <c r="H36" s="692"/>
      <c r="I36" s="692"/>
      <c r="J36" s="692"/>
      <c r="K36" s="649"/>
      <c r="L36" s="666"/>
      <c r="M36" s="680"/>
      <c r="N36" s="649"/>
      <c r="O36" s="649"/>
      <c r="P36" s="649"/>
      <c r="Q36" s="649"/>
      <c r="R36" s="666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67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811"/>
      <c r="B37" s="812"/>
      <c r="C37" s="791"/>
      <c r="D37" s="693"/>
      <c r="E37" s="791"/>
      <c r="F37" s="791"/>
      <c r="G37" s="831"/>
      <c r="H37" s="692"/>
      <c r="I37" s="692"/>
      <c r="J37" s="692"/>
      <c r="K37" s="649"/>
      <c r="L37" s="666"/>
      <c r="M37" s="680"/>
      <c r="N37" s="649"/>
      <c r="O37" s="649"/>
      <c r="P37" s="649"/>
      <c r="Q37" s="649"/>
      <c r="R37" s="666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67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811"/>
      <c r="B38" s="812"/>
      <c r="C38" s="791"/>
      <c r="D38" s="693"/>
      <c r="E38" s="791"/>
      <c r="F38" s="791"/>
      <c r="G38" s="831"/>
      <c r="H38" s="692"/>
      <c r="I38" s="692"/>
      <c r="J38" s="692"/>
      <c r="K38" s="649"/>
      <c r="L38" s="666"/>
      <c r="M38" s="680"/>
      <c r="N38" s="649"/>
      <c r="O38" s="649"/>
      <c r="P38" s="649"/>
      <c r="Q38" s="649"/>
      <c r="R38" s="666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67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836"/>
      <c r="B39" s="837"/>
      <c r="C39" s="705"/>
      <c r="D39" s="647"/>
      <c r="E39" s="705"/>
      <c r="F39" s="705"/>
      <c r="G39" s="838"/>
      <c r="H39" s="835"/>
      <c r="I39" s="835"/>
      <c r="J39" s="835"/>
      <c r="K39" s="691"/>
      <c r="L39" s="757"/>
      <c r="M39" s="697"/>
      <c r="N39" s="691"/>
      <c r="O39" s="691"/>
      <c r="P39" s="691"/>
      <c r="Q39" s="691"/>
      <c r="R39" s="757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783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187</v>
      </c>
      <c r="B40" s="8"/>
      <c r="C40" s="72" t="s">
        <v>188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179</v>
      </c>
      <c r="B41" s="1"/>
      <c r="C41" s="11" t="s">
        <v>189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179</v>
      </c>
      <c r="B42" s="1"/>
      <c r="C42" s="11" t="s">
        <v>190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179</v>
      </c>
      <c r="B43" s="1"/>
      <c r="C43" s="11" t="s">
        <v>191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179</v>
      </c>
      <c r="B44" s="10"/>
      <c r="C44" s="12" t="s">
        <v>192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193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194</v>
      </c>
    </row>
  </sheetData>
  <mergeCells count="925">
    <mergeCell ref="AE8:AF8"/>
    <mergeCell ref="AG8:AH8"/>
    <mergeCell ref="E8:F8"/>
    <mergeCell ref="AI8:AJ8"/>
    <mergeCell ref="M8:N8"/>
    <mergeCell ref="O8:P8"/>
    <mergeCell ref="K8:L8"/>
    <mergeCell ref="Y8:AB8"/>
    <mergeCell ref="K26:L26"/>
    <mergeCell ref="I27:J27"/>
    <mergeCell ref="K27:L27"/>
    <mergeCell ref="AE9:AF9"/>
    <mergeCell ref="M15:N15"/>
    <mergeCell ref="K12:L12"/>
    <mergeCell ref="K13:L13"/>
    <mergeCell ref="K15:L15"/>
    <mergeCell ref="M14:N14"/>
    <mergeCell ref="M12:N12"/>
    <mergeCell ref="I34:J34"/>
    <mergeCell ref="AG11:AH11"/>
    <mergeCell ref="AI11:AJ11"/>
    <mergeCell ref="AG10:AH10"/>
    <mergeCell ref="I33:J33"/>
    <mergeCell ref="M33:N33"/>
    <mergeCell ref="M26:N26"/>
    <mergeCell ref="M27:N27"/>
    <mergeCell ref="M28:N28"/>
    <mergeCell ref="I26:J26"/>
    <mergeCell ref="I37:J37"/>
    <mergeCell ref="I38:J38"/>
    <mergeCell ref="Y12:Z12"/>
    <mergeCell ref="Y13:Z13"/>
    <mergeCell ref="Y14:Z14"/>
    <mergeCell ref="Y15:Z15"/>
    <mergeCell ref="M16:N16"/>
    <mergeCell ref="M17:N17"/>
    <mergeCell ref="W18:X18"/>
    <mergeCell ref="W19:X19"/>
    <mergeCell ref="M37:N37"/>
    <mergeCell ref="W21:X21"/>
    <mergeCell ref="W22:X22"/>
    <mergeCell ref="W23:X23"/>
    <mergeCell ref="M24:N24"/>
    <mergeCell ref="M25:N25"/>
    <mergeCell ref="M31:N31"/>
    <mergeCell ref="Q24:R24"/>
    <mergeCell ref="S24:T24"/>
    <mergeCell ref="U32:V32"/>
    <mergeCell ref="M38:N38"/>
    <mergeCell ref="M39:N39"/>
    <mergeCell ref="Y11:Z11"/>
    <mergeCell ref="Y10:Z10"/>
    <mergeCell ref="W20:X20"/>
    <mergeCell ref="M32:N32"/>
    <mergeCell ref="M29:N29"/>
    <mergeCell ref="Y23:Z23"/>
    <mergeCell ref="Y21:Z21"/>
    <mergeCell ref="O38:P38"/>
    <mergeCell ref="E10:F10"/>
    <mergeCell ref="G10:H10"/>
    <mergeCell ref="I10:J10"/>
    <mergeCell ref="AO11:AP11"/>
    <mergeCell ref="E11:F11"/>
    <mergeCell ref="G11:H11"/>
    <mergeCell ref="I11:J11"/>
    <mergeCell ref="AA11:AB11"/>
    <mergeCell ref="K11:L11"/>
    <mergeCell ref="K10:L10"/>
    <mergeCell ref="AW11:AX11"/>
    <mergeCell ref="AW10:AX10"/>
    <mergeCell ref="AY10:AZ10"/>
    <mergeCell ref="AY11:AZ11"/>
    <mergeCell ref="AW6:AX6"/>
    <mergeCell ref="AW7:AX7"/>
    <mergeCell ref="AW8:AX8"/>
    <mergeCell ref="AW9:AX9"/>
    <mergeCell ref="AY9:AZ9"/>
    <mergeCell ref="AY8:AZ8"/>
    <mergeCell ref="AY7:AZ7"/>
    <mergeCell ref="AY6:AZ6"/>
    <mergeCell ref="AS6:AT6"/>
    <mergeCell ref="AU6:AV6"/>
    <mergeCell ref="AS7:AT7"/>
    <mergeCell ref="AU7:AV7"/>
    <mergeCell ref="M13:N13"/>
    <mergeCell ref="G18:H18"/>
    <mergeCell ref="I18:J18"/>
    <mergeCell ref="AU19:AV19"/>
    <mergeCell ref="AC13:AD13"/>
    <mergeCell ref="AE13:AF13"/>
    <mergeCell ref="AG13:AH13"/>
    <mergeCell ref="AK13:AL13"/>
    <mergeCell ref="S16:T16"/>
    <mergeCell ref="AG14:AH14"/>
    <mergeCell ref="AW19:AX19"/>
    <mergeCell ref="AS19:AT19"/>
    <mergeCell ref="AM17:AN17"/>
    <mergeCell ref="AO17:AP17"/>
    <mergeCell ref="AS17:AT17"/>
    <mergeCell ref="AQ18:AR18"/>
    <mergeCell ref="AW17:AX17"/>
    <mergeCell ref="AQ19:AR19"/>
    <mergeCell ref="AO18:AP18"/>
    <mergeCell ref="AS20:AT20"/>
    <mergeCell ref="AU20:AV20"/>
    <mergeCell ref="AW20:AX20"/>
    <mergeCell ref="G20:H20"/>
    <mergeCell ref="I20:J20"/>
    <mergeCell ref="AM20:AN20"/>
    <mergeCell ref="AO20:AP20"/>
    <mergeCell ref="AQ20:AR20"/>
    <mergeCell ref="Y20:Z20"/>
    <mergeCell ref="U20:V20"/>
    <mergeCell ref="AK33:AL33"/>
    <mergeCell ref="AM33:AN33"/>
    <mergeCell ref="AO33:AP33"/>
    <mergeCell ref="AS23:AT23"/>
    <mergeCell ref="AQ23:AR23"/>
    <mergeCell ref="AQ31:AR31"/>
    <mergeCell ref="AQ32:AR32"/>
    <mergeCell ref="AK30:AL30"/>
    <mergeCell ref="AM23:AN23"/>
    <mergeCell ref="AO23:AP23"/>
    <mergeCell ref="AG15:AH15"/>
    <mergeCell ref="AK15:AL15"/>
    <mergeCell ref="AI15:AJ15"/>
    <mergeCell ref="AI14:AJ14"/>
    <mergeCell ref="Q28:R28"/>
    <mergeCell ref="S28:T28"/>
    <mergeCell ref="Y28:Z28"/>
    <mergeCell ref="Y25:Z25"/>
    <mergeCell ref="Q26:R26"/>
    <mergeCell ref="S26:T26"/>
    <mergeCell ref="Y26:Z26"/>
    <mergeCell ref="W32:X32"/>
    <mergeCell ref="Y32:Z32"/>
    <mergeCell ref="Q29:R29"/>
    <mergeCell ref="S29:T29"/>
    <mergeCell ref="Y29:Z29"/>
    <mergeCell ref="Y30:Z30"/>
    <mergeCell ref="U30:V30"/>
    <mergeCell ref="W30:X30"/>
    <mergeCell ref="S32:T32"/>
    <mergeCell ref="Q31:R31"/>
    <mergeCell ref="U38:V38"/>
    <mergeCell ref="W38:X38"/>
    <mergeCell ref="Y38:Z38"/>
    <mergeCell ref="Y33:Z33"/>
    <mergeCell ref="Y34:Z34"/>
    <mergeCell ref="W33:X33"/>
    <mergeCell ref="U35:V35"/>
    <mergeCell ref="W35:X35"/>
    <mergeCell ref="Y35:Z35"/>
    <mergeCell ref="Y39:Z39"/>
    <mergeCell ref="AM12:AN12"/>
    <mergeCell ref="AM15:AN15"/>
    <mergeCell ref="AI19:AJ19"/>
    <mergeCell ref="AI21:AJ21"/>
    <mergeCell ref="AA32:AB32"/>
    <mergeCell ref="AA35:AB35"/>
    <mergeCell ref="AI20:AJ20"/>
    <mergeCell ref="Y36:Z36"/>
    <mergeCell ref="Y37:Z37"/>
    <mergeCell ref="I13:J13"/>
    <mergeCell ref="E14:F14"/>
    <mergeCell ref="G14:H14"/>
    <mergeCell ref="I14:J14"/>
    <mergeCell ref="AI24:AJ24"/>
    <mergeCell ref="AE25:AF25"/>
    <mergeCell ref="AG25:AH25"/>
    <mergeCell ref="AI25:AJ25"/>
    <mergeCell ref="AI28:AJ28"/>
    <mergeCell ref="AE29:AF29"/>
    <mergeCell ref="AG29:AH29"/>
    <mergeCell ref="AI29:AJ29"/>
    <mergeCell ref="AI36:AJ36"/>
    <mergeCell ref="AG33:AH33"/>
    <mergeCell ref="AI33:AJ33"/>
    <mergeCell ref="AE34:AF34"/>
    <mergeCell ref="AG34:AH34"/>
    <mergeCell ref="AI34:AJ34"/>
    <mergeCell ref="AI35:AJ35"/>
    <mergeCell ref="AE33:AF33"/>
    <mergeCell ref="AO37:AP37"/>
    <mergeCell ref="AK36:AL36"/>
    <mergeCell ref="AM36:AN36"/>
    <mergeCell ref="AO36:AP36"/>
    <mergeCell ref="AK37:AL37"/>
    <mergeCell ref="AM37:AN37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C32:AD32"/>
    <mergeCell ref="AE32:AF32"/>
    <mergeCell ref="AE27:AF27"/>
    <mergeCell ref="AE30:AF30"/>
    <mergeCell ref="AE31:AF31"/>
    <mergeCell ref="G16:H16"/>
    <mergeCell ref="AE14:AF14"/>
    <mergeCell ref="AM14:AN14"/>
    <mergeCell ref="AK20:AL20"/>
    <mergeCell ref="AE18:AF18"/>
    <mergeCell ref="S17:T17"/>
    <mergeCell ref="U17:V17"/>
    <mergeCell ref="W17:X17"/>
    <mergeCell ref="AI18:AJ18"/>
    <mergeCell ref="AK19:AL19"/>
    <mergeCell ref="A17:B17"/>
    <mergeCell ref="C17:D17"/>
    <mergeCell ref="Q15:R15"/>
    <mergeCell ref="E17:F17"/>
    <mergeCell ref="E16:F16"/>
    <mergeCell ref="A16:B16"/>
    <mergeCell ref="C16:D16"/>
    <mergeCell ref="G17:H17"/>
    <mergeCell ref="I16:J16"/>
    <mergeCell ref="Q16:R16"/>
    <mergeCell ref="A10:B10"/>
    <mergeCell ref="C10:D10"/>
    <mergeCell ref="A11:B11"/>
    <mergeCell ref="C11:D11"/>
    <mergeCell ref="C12:D12"/>
    <mergeCell ref="A15:B15"/>
    <mergeCell ref="C15:D15"/>
    <mergeCell ref="A12:B12"/>
    <mergeCell ref="A14:B14"/>
    <mergeCell ref="A13:B13"/>
    <mergeCell ref="C13:D13"/>
    <mergeCell ref="C14:D14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S11:T11"/>
    <mergeCell ref="AA14:AB14"/>
    <mergeCell ref="AO14:AP14"/>
    <mergeCell ref="AI13:AJ13"/>
    <mergeCell ref="AM13:AN13"/>
    <mergeCell ref="U11:V11"/>
    <mergeCell ref="U12:V12"/>
    <mergeCell ref="A8:B8"/>
    <mergeCell ref="A3:C3"/>
    <mergeCell ref="K16:L16"/>
    <mergeCell ref="AE20:AF20"/>
    <mergeCell ref="O16:P16"/>
    <mergeCell ref="AC18:AD18"/>
    <mergeCell ref="AA20:AB20"/>
    <mergeCell ref="AA19:AB19"/>
    <mergeCell ref="AE19:AF19"/>
    <mergeCell ref="AA18:AB18"/>
    <mergeCell ref="AC20:AD20"/>
    <mergeCell ref="AC19:AD19"/>
    <mergeCell ref="S21:T21"/>
    <mergeCell ref="S20:T20"/>
    <mergeCell ref="I17:J17"/>
    <mergeCell ref="Q17:R17"/>
    <mergeCell ref="O17:P17"/>
    <mergeCell ref="S19:T19"/>
    <mergeCell ref="K17:L17"/>
    <mergeCell ref="K18:L18"/>
    <mergeCell ref="M19:N19"/>
    <mergeCell ref="M20:N20"/>
    <mergeCell ref="E21:F21"/>
    <mergeCell ref="E20:F20"/>
    <mergeCell ref="AG17:AH17"/>
    <mergeCell ref="AI17:AJ17"/>
    <mergeCell ref="Y17:Z17"/>
    <mergeCell ref="E18:F18"/>
    <mergeCell ref="M18:R18"/>
    <mergeCell ref="O20:P20"/>
    <mergeCell ref="Q20:R20"/>
    <mergeCell ref="O19:P19"/>
    <mergeCell ref="AY37:AZ37"/>
    <mergeCell ref="AQ38:AR38"/>
    <mergeCell ref="W15:X15"/>
    <mergeCell ref="AY19:AZ19"/>
    <mergeCell ref="AK18:AL18"/>
    <mergeCell ref="AM18:AN18"/>
    <mergeCell ref="AA38:AB38"/>
    <mergeCell ref="AC38:AD38"/>
    <mergeCell ref="AE38:AF38"/>
    <mergeCell ref="AY16:AZ16"/>
    <mergeCell ref="AY15:AZ15"/>
    <mergeCell ref="U15:V15"/>
    <mergeCell ref="W14:X14"/>
    <mergeCell ref="Q13:R13"/>
    <mergeCell ref="AY14:AZ14"/>
    <mergeCell ref="S15:T15"/>
    <mergeCell ref="S14:T14"/>
    <mergeCell ref="AK14:AL14"/>
    <mergeCell ref="AC15:AD15"/>
    <mergeCell ref="AE15:AF15"/>
    <mergeCell ref="Z3:AQ3"/>
    <mergeCell ref="Z4:AQ4"/>
    <mergeCell ref="AO10:AP10"/>
    <mergeCell ref="AQ6:AR6"/>
    <mergeCell ref="AQ7:AR7"/>
    <mergeCell ref="AQ8:AR8"/>
    <mergeCell ref="AQ9:AR9"/>
    <mergeCell ref="AC9:AD9"/>
    <mergeCell ref="AG9:AH9"/>
    <mergeCell ref="AM10:AN10"/>
    <mergeCell ref="AY12:AZ12"/>
    <mergeCell ref="W12:X12"/>
    <mergeCell ref="W11:X11"/>
    <mergeCell ref="AO15:AP15"/>
    <mergeCell ref="W13:X13"/>
    <mergeCell ref="AY13:AZ13"/>
    <mergeCell ref="AA13:AB13"/>
    <mergeCell ref="AO13:AP13"/>
    <mergeCell ref="AA15:AB15"/>
    <mergeCell ref="AE11:AF11"/>
    <mergeCell ref="AS15:AT15"/>
    <mergeCell ref="AI12:AJ12"/>
    <mergeCell ref="AW16:AX16"/>
    <mergeCell ref="AK17:AL17"/>
    <mergeCell ref="AK16:AL16"/>
    <mergeCell ref="AQ16:AR16"/>
    <mergeCell ref="AU17:AV17"/>
    <mergeCell ref="AS16:AT16"/>
    <mergeCell ref="AO12:AP12"/>
    <mergeCell ref="AK12:AL12"/>
    <mergeCell ref="AG16:AH16"/>
    <mergeCell ref="AI16:AJ16"/>
    <mergeCell ref="Q14:R14"/>
    <mergeCell ref="AW12:AX12"/>
    <mergeCell ref="AW15:AX15"/>
    <mergeCell ref="AC16:AD16"/>
    <mergeCell ref="AW14:AX14"/>
    <mergeCell ref="AQ13:AR13"/>
    <mergeCell ref="AW13:AX13"/>
    <mergeCell ref="AQ15:AR15"/>
    <mergeCell ref="AY20:AZ20"/>
    <mergeCell ref="AY17:AZ17"/>
    <mergeCell ref="Y19:Z19"/>
    <mergeCell ref="AM19:AN19"/>
    <mergeCell ref="AO19:AP19"/>
    <mergeCell ref="Y18:Z18"/>
    <mergeCell ref="AQ17:AR17"/>
    <mergeCell ref="AY18:AZ18"/>
    <mergeCell ref="AW18:AX18"/>
    <mergeCell ref="AS18:AV18"/>
    <mergeCell ref="Q19:R19"/>
    <mergeCell ref="U19:V19"/>
    <mergeCell ref="A21:B21"/>
    <mergeCell ref="C21:D21"/>
    <mergeCell ref="O21:P21"/>
    <mergeCell ref="Q21:R21"/>
    <mergeCell ref="M21:N21"/>
    <mergeCell ref="K21:L21"/>
    <mergeCell ref="A19:B19"/>
    <mergeCell ref="C19:D19"/>
    <mergeCell ref="AY21:AZ21"/>
    <mergeCell ref="A22:B22"/>
    <mergeCell ref="C22:D22"/>
    <mergeCell ref="O22:P22"/>
    <mergeCell ref="Q22:R22"/>
    <mergeCell ref="AA22:AB22"/>
    <mergeCell ref="AC22:AD22"/>
    <mergeCell ref="Y22:Z22"/>
    <mergeCell ref="AK22:AL22"/>
    <mergeCell ref="AS22:AT22"/>
    <mergeCell ref="G22:H22"/>
    <mergeCell ref="AO22:AP22"/>
    <mergeCell ref="AQ22:AR22"/>
    <mergeCell ref="AI22:AJ22"/>
    <mergeCell ref="S22:T22"/>
    <mergeCell ref="M22:N22"/>
    <mergeCell ref="AE22:AF22"/>
    <mergeCell ref="AU22:AV22"/>
    <mergeCell ref="AW22:AX22"/>
    <mergeCell ref="I22:J22"/>
    <mergeCell ref="K22:L22"/>
    <mergeCell ref="AM22:AN22"/>
    <mergeCell ref="AY22:AZ22"/>
    <mergeCell ref="A23:B23"/>
    <mergeCell ref="C23:D23"/>
    <mergeCell ref="O23:P23"/>
    <mergeCell ref="Q23:R23"/>
    <mergeCell ref="AY23:AZ23"/>
    <mergeCell ref="E23:F23"/>
    <mergeCell ref="M23:N23"/>
    <mergeCell ref="E22:F22"/>
    <mergeCell ref="AU23:AV23"/>
    <mergeCell ref="AW23:AX23"/>
    <mergeCell ref="I23:J23"/>
    <mergeCell ref="G23:H23"/>
    <mergeCell ref="K23:L23"/>
    <mergeCell ref="AI23:AJ23"/>
    <mergeCell ref="U23:V23"/>
    <mergeCell ref="S23:T23"/>
    <mergeCell ref="AA23:AB23"/>
    <mergeCell ref="AE23:AF23"/>
    <mergeCell ref="AC23:AD23"/>
    <mergeCell ref="A24:B24"/>
    <mergeCell ref="C24:D24"/>
    <mergeCell ref="E24:F24"/>
    <mergeCell ref="G24:H24"/>
    <mergeCell ref="I24:J24"/>
    <mergeCell ref="O24:P24"/>
    <mergeCell ref="AC24:AD24"/>
    <mergeCell ref="AK24:AL24"/>
    <mergeCell ref="U24:V24"/>
    <mergeCell ref="W24:X24"/>
    <mergeCell ref="AA24:AB24"/>
    <mergeCell ref="K24:L24"/>
    <mergeCell ref="AE24:AF24"/>
    <mergeCell ref="AG24:AH24"/>
    <mergeCell ref="AW24:AX24"/>
    <mergeCell ref="AQ24:AR24"/>
    <mergeCell ref="AY24:AZ24"/>
    <mergeCell ref="AM24:AN24"/>
    <mergeCell ref="AO24:AP24"/>
    <mergeCell ref="AU24:AV24"/>
    <mergeCell ref="AS24:AT24"/>
    <mergeCell ref="A25:B25"/>
    <mergeCell ref="C25:D25"/>
    <mergeCell ref="E25:F25"/>
    <mergeCell ref="G25:H25"/>
    <mergeCell ref="I25:J25"/>
    <mergeCell ref="O25:P25"/>
    <mergeCell ref="AC25:AD25"/>
    <mergeCell ref="AK25:AL25"/>
    <mergeCell ref="U25:V25"/>
    <mergeCell ref="W25:X25"/>
    <mergeCell ref="AA25:AB25"/>
    <mergeCell ref="K25:L25"/>
    <mergeCell ref="Q25:R25"/>
    <mergeCell ref="S25:T25"/>
    <mergeCell ref="AW25:AX25"/>
    <mergeCell ref="AQ25:AR25"/>
    <mergeCell ref="AY25:AZ25"/>
    <mergeCell ref="AM25:AN25"/>
    <mergeCell ref="AO25:AP25"/>
    <mergeCell ref="AU25:AV25"/>
    <mergeCell ref="AS25:AT25"/>
    <mergeCell ref="A26:B26"/>
    <mergeCell ref="C26:D26"/>
    <mergeCell ref="E26:F26"/>
    <mergeCell ref="G26:H26"/>
    <mergeCell ref="O26:P26"/>
    <mergeCell ref="AC26:AD26"/>
    <mergeCell ref="AK26:AL26"/>
    <mergeCell ref="U26:V26"/>
    <mergeCell ref="W26:X26"/>
    <mergeCell ref="AA26:AB26"/>
    <mergeCell ref="AE26:AF26"/>
    <mergeCell ref="AG26:AH26"/>
    <mergeCell ref="AI26:AJ26"/>
    <mergeCell ref="AW26:AX26"/>
    <mergeCell ref="AQ26:AR26"/>
    <mergeCell ref="AY26:AZ26"/>
    <mergeCell ref="AM26:AN26"/>
    <mergeCell ref="AO26:AP26"/>
    <mergeCell ref="AU26:AV26"/>
    <mergeCell ref="AS26:AT26"/>
    <mergeCell ref="A27:B27"/>
    <mergeCell ref="C27:D27"/>
    <mergeCell ref="E27:F27"/>
    <mergeCell ref="G27:H27"/>
    <mergeCell ref="O27:P27"/>
    <mergeCell ref="AC27:AD27"/>
    <mergeCell ref="AK27:AL27"/>
    <mergeCell ref="U27:V27"/>
    <mergeCell ref="W27:X27"/>
    <mergeCell ref="AA27:AB27"/>
    <mergeCell ref="Q27:R27"/>
    <mergeCell ref="S27:T27"/>
    <mergeCell ref="AG27:AH27"/>
    <mergeCell ref="AI27:AJ27"/>
    <mergeCell ref="AW27:AX27"/>
    <mergeCell ref="AQ27:AR27"/>
    <mergeCell ref="AY27:AZ27"/>
    <mergeCell ref="AM27:AN27"/>
    <mergeCell ref="AO27:AP27"/>
    <mergeCell ref="AU27:AV27"/>
    <mergeCell ref="AS27:AT27"/>
    <mergeCell ref="A28:B28"/>
    <mergeCell ref="C28:D28"/>
    <mergeCell ref="E28:F28"/>
    <mergeCell ref="G28:H28"/>
    <mergeCell ref="I28:J28"/>
    <mergeCell ref="O28:P28"/>
    <mergeCell ref="AC28:AD28"/>
    <mergeCell ref="AK28:AL28"/>
    <mergeCell ref="U28:V28"/>
    <mergeCell ref="W28:X28"/>
    <mergeCell ref="AA28:AB28"/>
    <mergeCell ref="K28:L28"/>
    <mergeCell ref="AE28:AF28"/>
    <mergeCell ref="AG28:AH28"/>
    <mergeCell ref="AW28:AX28"/>
    <mergeCell ref="AQ28:AR28"/>
    <mergeCell ref="AY28:AZ28"/>
    <mergeCell ref="AM28:AN28"/>
    <mergeCell ref="AO28:AP28"/>
    <mergeCell ref="AU28:AV28"/>
    <mergeCell ref="AS28:AT28"/>
    <mergeCell ref="A29:B29"/>
    <mergeCell ref="C29:D29"/>
    <mergeCell ref="E29:F29"/>
    <mergeCell ref="G29:H29"/>
    <mergeCell ref="I29:J29"/>
    <mergeCell ref="O29:P29"/>
    <mergeCell ref="AC29:AD29"/>
    <mergeCell ref="AK29:AL29"/>
    <mergeCell ref="U29:V29"/>
    <mergeCell ref="W29:X29"/>
    <mergeCell ref="AA29:AB29"/>
    <mergeCell ref="K29:L29"/>
    <mergeCell ref="AW29:AX29"/>
    <mergeCell ref="AQ29:AR29"/>
    <mergeCell ref="AY29:AZ29"/>
    <mergeCell ref="AM29:AN29"/>
    <mergeCell ref="AO29:AP29"/>
    <mergeCell ref="AU29:AV29"/>
    <mergeCell ref="AS29:AT29"/>
    <mergeCell ref="A39:B39"/>
    <mergeCell ref="C39:D39"/>
    <mergeCell ref="E39:F39"/>
    <mergeCell ref="G39:H39"/>
    <mergeCell ref="I39:J39"/>
    <mergeCell ref="AK39:AL39"/>
    <mergeCell ref="U39:V39"/>
    <mergeCell ref="W39:X39"/>
    <mergeCell ref="AA39:AB39"/>
    <mergeCell ref="AC39:AD39"/>
    <mergeCell ref="K39:L39"/>
    <mergeCell ref="O39:P39"/>
    <mergeCell ref="Q39:R39"/>
    <mergeCell ref="S39:T39"/>
    <mergeCell ref="O30:P30"/>
    <mergeCell ref="K30:L30"/>
    <mergeCell ref="I30:J30"/>
    <mergeCell ref="M30:N30"/>
    <mergeCell ref="A30:B30"/>
    <mergeCell ref="C30:D30"/>
    <mergeCell ref="E30:F30"/>
    <mergeCell ref="G30:H30"/>
    <mergeCell ref="AW30:AX30"/>
    <mergeCell ref="AQ30:AR30"/>
    <mergeCell ref="AY30:AZ30"/>
    <mergeCell ref="AM30:AN30"/>
    <mergeCell ref="AO30:AP30"/>
    <mergeCell ref="AU30:AV30"/>
    <mergeCell ref="AS30:AT30"/>
    <mergeCell ref="AU37:AV37"/>
    <mergeCell ref="AW37:AX37"/>
    <mergeCell ref="AQ33:AR33"/>
    <mergeCell ref="AQ34:AR34"/>
    <mergeCell ref="AQ35:AR35"/>
    <mergeCell ref="AQ37:AR37"/>
    <mergeCell ref="AS37:AT37"/>
    <mergeCell ref="AS36:AT36"/>
    <mergeCell ref="AS33:AT33"/>
    <mergeCell ref="AW35:AX35"/>
    <mergeCell ref="AY39:AZ39"/>
    <mergeCell ref="AM39:AN39"/>
    <mergeCell ref="AO39:AP39"/>
    <mergeCell ref="AU39:AV39"/>
    <mergeCell ref="AW39:AX39"/>
    <mergeCell ref="AQ39:AR39"/>
    <mergeCell ref="AS39:AT39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E37:F37"/>
    <mergeCell ref="G37:H37"/>
    <mergeCell ref="Q37:R37"/>
    <mergeCell ref="Q30:R30"/>
    <mergeCell ref="Q32:R32"/>
    <mergeCell ref="Q34:R34"/>
    <mergeCell ref="Q35:R35"/>
    <mergeCell ref="M34:N34"/>
    <mergeCell ref="M35:N35"/>
    <mergeCell ref="M36:N36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AY38:AZ38"/>
    <mergeCell ref="AK38:AL38"/>
    <mergeCell ref="AM38:AN38"/>
    <mergeCell ref="AO38:AP38"/>
    <mergeCell ref="AU38:AV38"/>
    <mergeCell ref="AW38:AX38"/>
    <mergeCell ref="AS38:AT38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Y31:AZ31"/>
    <mergeCell ref="AK31:AL31"/>
    <mergeCell ref="AM31:AN31"/>
    <mergeCell ref="AO31:AP31"/>
    <mergeCell ref="AU31:AV31"/>
    <mergeCell ref="AW31:AX31"/>
    <mergeCell ref="AS31:AT31"/>
    <mergeCell ref="AY32:AZ32"/>
    <mergeCell ref="AK32:AL32"/>
    <mergeCell ref="AM32:AN32"/>
    <mergeCell ref="AO32:AP32"/>
    <mergeCell ref="AU32:AV32"/>
    <mergeCell ref="AW32:AX32"/>
    <mergeCell ref="AS32:AT32"/>
    <mergeCell ref="E33:F33"/>
    <mergeCell ref="G33:H33"/>
    <mergeCell ref="AY33:AZ33"/>
    <mergeCell ref="AU33:AV33"/>
    <mergeCell ref="AW33:AX33"/>
    <mergeCell ref="S33:T33"/>
    <mergeCell ref="K33:L33"/>
    <mergeCell ref="AC33:AD33"/>
    <mergeCell ref="AA33:AB33"/>
    <mergeCell ref="U33:V33"/>
    <mergeCell ref="K34:L34"/>
    <mergeCell ref="U34:V34"/>
    <mergeCell ref="W34:X34"/>
    <mergeCell ref="AA34:AB34"/>
    <mergeCell ref="O34:P34"/>
    <mergeCell ref="A34:B34"/>
    <mergeCell ref="C34:D34"/>
    <mergeCell ref="E34:F34"/>
    <mergeCell ref="G34:H34"/>
    <mergeCell ref="AY34:AZ34"/>
    <mergeCell ref="AK34:AL34"/>
    <mergeCell ref="AM34:AN34"/>
    <mergeCell ref="AO34:AP34"/>
    <mergeCell ref="AU34:AV34"/>
    <mergeCell ref="AW34:AX34"/>
    <mergeCell ref="AS34:AT34"/>
    <mergeCell ref="E36:F36"/>
    <mergeCell ref="G36:H36"/>
    <mergeCell ref="O35:P35"/>
    <mergeCell ref="W36:X36"/>
    <mergeCell ref="E35:F35"/>
    <mergeCell ref="G35:H35"/>
    <mergeCell ref="K35:L35"/>
    <mergeCell ref="S35:T35"/>
    <mergeCell ref="I35:J35"/>
    <mergeCell ref="I36:J36"/>
    <mergeCell ref="K36:L36"/>
    <mergeCell ref="AW36:AX36"/>
    <mergeCell ref="AQ36:AR36"/>
    <mergeCell ref="Q36:R36"/>
    <mergeCell ref="S36:T36"/>
    <mergeCell ref="O36:P36"/>
    <mergeCell ref="U36:V36"/>
    <mergeCell ref="AA36:AB36"/>
    <mergeCell ref="AE36:AF36"/>
    <mergeCell ref="AG36:AH36"/>
    <mergeCell ref="S10:T10"/>
    <mergeCell ref="AY36:AZ36"/>
    <mergeCell ref="AU36:AV36"/>
    <mergeCell ref="AY35:AZ35"/>
    <mergeCell ref="AK35:AL35"/>
    <mergeCell ref="AM35:AN35"/>
    <mergeCell ref="AO35:AP35"/>
    <mergeCell ref="AU35:AV35"/>
    <mergeCell ref="AS35:AT35"/>
    <mergeCell ref="S18:T18"/>
    <mergeCell ref="AE10:AF10"/>
    <mergeCell ref="AC10:AD10"/>
    <mergeCell ref="AE12:AF12"/>
    <mergeCell ref="AC11:AD11"/>
    <mergeCell ref="S30:T30"/>
    <mergeCell ref="AK23:AL23"/>
    <mergeCell ref="AE35:AF35"/>
    <mergeCell ref="AG35:AH35"/>
    <mergeCell ref="AG32:AH32"/>
    <mergeCell ref="AI32:AJ32"/>
    <mergeCell ref="AG30:AH30"/>
    <mergeCell ref="AI30:AJ30"/>
    <mergeCell ref="AG31:AH31"/>
    <mergeCell ref="AI31:AJ31"/>
    <mergeCell ref="AM21:AN21"/>
    <mergeCell ref="AM16:AN16"/>
    <mergeCell ref="W31:X31"/>
    <mergeCell ref="Y16:Z16"/>
    <mergeCell ref="AK21:AL21"/>
    <mergeCell ref="AA17:AB17"/>
    <mergeCell ref="AA16:AB16"/>
    <mergeCell ref="AE16:AF16"/>
    <mergeCell ref="AC17:AD17"/>
    <mergeCell ref="AE17:AF17"/>
    <mergeCell ref="U21:V21"/>
    <mergeCell ref="Y27:Z27"/>
    <mergeCell ref="Y24:Z24"/>
    <mergeCell ref="U18:V18"/>
    <mergeCell ref="E12:F12"/>
    <mergeCell ref="G12:H12"/>
    <mergeCell ref="I12:J12"/>
    <mergeCell ref="O15:P15"/>
    <mergeCell ref="E15:F15"/>
    <mergeCell ref="G15:H15"/>
    <mergeCell ref="I15:J15"/>
    <mergeCell ref="K14:L14"/>
    <mergeCell ref="E13:F13"/>
    <mergeCell ref="G13:H13"/>
    <mergeCell ref="Q12:R12"/>
    <mergeCell ref="AA30:AB30"/>
    <mergeCell ref="AC36:AD36"/>
    <mergeCell ref="AC34:AD34"/>
    <mergeCell ref="AC30:AD30"/>
    <mergeCell ref="AC35:AD35"/>
    <mergeCell ref="AC31:AD31"/>
    <mergeCell ref="AA31:AB31"/>
    <mergeCell ref="U31:V31"/>
    <mergeCell ref="Y31:Z31"/>
    <mergeCell ref="AI10:AJ10"/>
    <mergeCell ref="U22:V22"/>
    <mergeCell ref="U10:V10"/>
    <mergeCell ref="U14:V14"/>
    <mergeCell ref="AC14:AD14"/>
    <mergeCell ref="AC12:AD12"/>
    <mergeCell ref="AA10:AB10"/>
    <mergeCell ref="AA12:AB12"/>
    <mergeCell ref="U16:V16"/>
    <mergeCell ref="W16:X16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F20:BG20"/>
    <mergeCell ref="BB16:BC16"/>
    <mergeCell ref="BD16:BE16"/>
    <mergeCell ref="BF16:BG16"/>
    <mergeCell ref="BB17:BC17"/>
    <mergeCell ref="BD17:BE17"/>
    <mergeCell ref="BF17:BG17"/>
    <mergeCell ref="AS21:AT21"/>
    <mergeCell ref="BB18:BC18"/>
    <mergeCell ref="BD18:BE18"/>
    <mergeCell ref="BF18:BG18"/>
    <mergeCell ref="BF21:BG21"/>
    <mergeCell ref="BB19:BC19"/>
    <mergeCell ref="BD19:BE19"/>
    <mergeCell ref="BF19:BG19"/>
    <mergeCell ref="BB20:BC20"/>
    <mergeCell ref="BD20:BE20"/>
    <mergeCell ref="I6:J6"/>
    <mergeCell ref="AU21:AV21"/>
    <mergeCell ref="AW21:AX21"/>
    <mergeCell ref="G21:H21"/>
    <mergeCell ref="I21:J21"/>
    <mergeCell ref="AO21:AP21"/>
    <mergeCell ref="AQ21:AR21"/>
    <mergeCell ref="AA21:AB21"/>
    <mergeCell ref="AC21:AD21"/>
    <mergeCell ref="AE21:AF21"/>
    <mergeCell ref="E6:F6"/>
    <mergeCell ref="AE6:AP7"/>
    <mergeCell ref="A6:B6"/>
    <mergeCell ref="C6:D6"/>
    <mergeCell ref="Q6:R6"/>
    <mergeCell ref="K6:L6"/>
    <mergeCell ref="G7:H7"/>
    <mergeCell ref="I7:J7"/>
    <mergeCell ref="K7:L7"/>
    <mergeCell ref="G6:H6"/>
    <mergeCell ref="AU8:AV8"/>
    <mergeCell ref="Q9:R9"/>
    <mergeCell ref="S9:T9"/>
    <mergeCell ref="U9:V9"/>
    <mergeCell ref="W9:X9"/>
    <mergeCell ref="AO9:AP9"/>
    <mergeCell ref="AO8:AP8"/>
    <mergeCell ref="AS8:AT8"/>
    <mergeCell ref="AC8:AD8"/>
    <mergeCell ref="AI9:AJ9"/>
    <mergeCell ref="AU11:AV11"/>
    <mergeCell ref="AQ11:AR11"/>
    <mergeCell ref="O9:P9"/>
    <mergeCell ref="AS9:AT9"/>
    <mergeCell ref="AU9:AV9"/>
    <mergeCell ref="O10:P10"/>
    <mergeCell ref="AS10:AT10"/>
    <mergeCell ref="AU10:AV10"/>
    <mergeCell ref="AQ10:AR10"/>
    <mergeCell ref="AS11:AT11"/>
    <mergeCell ref="AS12:AT12"/>
    <mergeCell ref="AU12:AV12"/>
    <mergeCell ref="AQ14:AR14"/>
    <mergeCell ref="AU14:AV14"/>
    <mergeCell ref="AS14:AT14"/>
    <mergeCell ref="AS13:AT13"/>
    <mergeCell ref="AU13:AV13"/>
    <mergeCell ref="AQ12:AR12"/>
    <mergeCell ref="Q7:R7"/>
    <mergeCell ref="U8:V8"/>
    <mergeCell ref="W8:X8"/>
    <mergeCell ref="O12:P12"/>
    <mergeCell ref="O11:P11"/>
    <mergeCell ref="Q10:R10"/>
    <mergeCell ref="W10:X10"/>
    <mergeCell ref="Q11:R11"/>
    <mergeCell ref="S12:T12"/>
    <mergeCell ref="S6:AD7"/>
    <mergeCell ref="C9:D9"/>
    <mergeCell ref="C8:D8"/>
    <mergeCell ref="Q8:R8"/>
    <mergeCell ref="S8:T8"/>
    <mergeCell ref="E9:F9"/>
    <mergeCell ref="I8:J8"/>
    <mergeCell ref="G8:H8"/>
    <mergeCell ref="M11:N11"/>
    <mergeCell ref="BF22:BG22"/>
    <mergeCell ref="AU15:AV15"/>
    <mergeCell ref="AU16:AV16"/>
    <mergeCell ref="BB21:BC21"/>
    <mergeCell ref="BD21:BE21"/>
    <mergeCell ref="BB22:BC22"/>
    <mergeCell ref="BD22:BE22"/>
    <mergeCell ref="O13:P13"/>
    <mergeCell ref="AO16:AP16"/>
    <mergeCell ref="AK8:AN8"/>
    <mergeCell ref="AK9:AN9"/>
    <mergeCell ref="Y9:AB9"/>
    <mergeCell ref="O14:P14"/>
    <mergeCell ref="U13:V13"/>
    <mergeCell ref="S13:T13"/>
    <mergeCell ref="AK11:AL11"/>
    <mergeCell ref="AK10:AL10"/>
    <mergeCell ref="AM11:AN11"/>
    <mergeCell ref="AG12:AH12"/>
    <mergeCell ref="BF23:BG23"/>
    <mergeCell ref="BB24:BC24"/>
    <mergeCell ref="BD24:BE24"/>
    <mergeCell ref="BF24:BG24"/>
    <mergeCell ref="BB23:BC23"/>
    <mergeCell ref="BD23:BE23"/>
    <mergeCell ref="BF25:BG25"/>
    <mergeCell ref="BB26:BC26"/>
    <mergeCell ref="BD26:BE26"/>
    <mergeCell ref="BF26:BG26"/>
    <mergeCell ref="BB25:BC25"/>
    <mergeCell ref="BD25:BE25"/>
    <mergeCell ref="BF29:BG29"/>
    <mergeCell ref="BB27:BC27"/>
    <mergeCell ref="BD27:BE27"/>
    <mergeCell ref="BF27:BG27"/>
    <mergeCell ref="BB28:BC28"/>
    <mergeCell ref="BD28:BE28"/>
    <mergeCell ref="BF28:BG28"/>
    <mergeCell ref="BB29:BC29"/>
    <mergeCell ref="BD29:BE29"/>
    <mergeCell ref="K19:L19"/>
    <mergeCell ref="K20:L20"/>
    <mergeCell ref="A20:B20"/>
    <mergeCell ref="C20:D20"/>
    <mergeCell ref="G19:H19"/>
    <mergeCell ref="I19:J19"/>
    <mergeCell ref="E19:F19"/>
    <mergeCell ref="A7:B7"/>
    <mergeCell ref="C7:F7"/>
    <mergeCell ref="M6:P7"/>
    <mergeCell ref="A18:B18"/>
    <mergeCell ref="C18:D18"/>
    <mergeCell ref="A9:B9"/>
    <mergeCell ref="M10:N10"/>
    <mergeCell ref="M9:N9"/>
    <mergeCell ref="K9:L9"/>
    <mergeCell ref="G9:J9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J45"/>
  <sheetViews>
    <sheetView showGridLines="0" zoomScale="85" zoomScaleNormal="85" zoomScaleSheetLayoutView="85" workbookViewId="0" topLeftCell="A1">
      <selection activeCell="D3" sqref="D3:V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167</v>
      </c>
      <c r="AS1" s="283"/>
      <c r="AT1" s="284"/>
      <c r="AU1" s="335" t="s">
        <v>550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168</v>
      </c>
      <c r="AS2" s="4"/>
      <c r="AT2" s="5"/>
      <c r="AU2" s="216" t="s">
        <v>549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169</v>
      </c>
      <c r="B3" s="309"/>
      <c r="C3" s="310"/>
      <c r="D3" s="287" t="s">
        <v>544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171</v>
      </c>
      <c r="X3" s="174"/>
      <c r="Y3" s="285"/>
      <c r="Z3" s="173" t="s">
        <v>172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173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174</v>
      </c>
      <c r="B4" s="170"/>
      <c r="C4" s="286"/>
      <c r="D4" s="506" t="s">
        <v>545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175</v>
      </c>
      <c r="X4" s="170"/>
      <c r="Y4" s="286"/>
      <c r="Z4" s="169" t="s">
        <v>176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177</v>
      </c>
      <c r="AS4" s="275"/>
      <c r="AT4" s="276"/>
      <c r="AU4" s="7"/>
      <c r="AV4" s="15">
        <v>1</v>
      </c>
      <c r="AW4" s="7"/>
      <c r="AX4" s="7" t="s">
        <v>178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179</v>
      </c>
      <c r="B6" s="830"/>
      <c r="C6" s="113"/>
      <c r="D6" s="113"/>
      <c r="E6" s="770"/>
      <c r="F6" s="872"/>
      <c r="G6" s="770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/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97" t="s">
        <v>4</v>
      </c>
      <c r="B7" s="873"/>
      <c r="C7" s="114"/>
      <c r="D7" s="114"/>
      <c r="E7" s="773"/>
      <c r="F7" s="871"/>
      <c r="G7" s="773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/>
      <c r="AX7" s="724"/>
      <c r="AY7" s="659"/>
      <c r="AZ7" s="715"/>
      <c r="BA7" s="91"/>
      <c r="BB7" s="95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548</v>
      </c>
      <c r="B8" s="803"/>
      <c r="C8" s="803"/>
      <c r="D8" s="803"/>
      <c r="E8" s="803"/>
      <c r="F8" s="719"/>
      <c r="G8" s="715" t="s">
        <v>28</v>
      </c>
      <c r="H8" s="658"/>
      <c r="I8" s="658" t="s">
        <v>474</v>
      </c>
      <c r="J8" s="658"/>
      <c r="K8" s="658" t="s">
        <v>546</v>
      </c>
      <c r="L8" s="658"/>
      <c r="M8" s="658"/>
      <c r="N8" s="658"/>
      <c r="O8" s="658"/>
      <c r="P8" s="658"/>
      <c r="Q8" s="658"/>
      <c r="R8" s="658"/>
      <c r="S8" s="658" t="s">
        <v>547</v>
      </c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/>
      <c r="AX8" s="724"/>
      <c r="AY8" s="726"/>
      <c r="AZ8" s="727"/>
      <c r="BA8" s="91"/>
      <c r="BB8" s="533"/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179</v>
      </c>
      <c r="B9" s="814"/>
      <c r="C9" s="115"/>
      <c r="D9" s="115"/>
      <c r="E9" s="717"/>
      <c r="F9" s="854"/>
      <c r="G9" s="717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/>
      <c r="AX9" s="723"/>
      <c r="AY9" s="728"/>
      <c r="AZ9" s="729"/>
      <c r="BA9" s="92"/>
      <c r="BB9" s="869"/>
      <c r="BC9" s="870"/>
      <c r="BD9" s="870"/>
      <c r="BE9" s="870"/>
      <c r="BF9" s="870"/>
      <c r="BG9" s="870"/>
      <c r="BH9" s="13"/>
      <c r="BI9" s="13"/>
      <c r="BJ9" s="13"/>
    </row>
    <row r="10" spans="1:62" ht="11.25" customHeight="1">
      <c r="A10" s="108" t="str">
        <f>"L "&amp;G10&amp;" x "&amp;I10&amp;" x "&amp;K10</f>
        <v>L 25 x 25 x 3</v>
      </c>
      <c r="B10" s="109"/>
      <c r="C10" s="103"/>
      <c r="D10" s="103"/>
      <c r="E10" s="103"/>
      <c r="F10" s="86"/>
      <c r="G10" s="669">
        <v>25</v>
      </c>
      <c r="H10" s="664"/>
      <c r="I10" s="664">
        <v>25</v>
      </c>
      <c r="J10" s="664"/>
      <c r="K10" s="664">
        <v>3</v>
      </c>
      <c r="L10" s="664"/>
      <c r="M10" s="664"/>
      <c r="N10" s="664"/>
      <c r="O10" s="664"/>
      <c r="P10" s="664"/>
      <c r="Q10" s="664"/>
      <c r="R10" s="664"/>
      <c r="S10" s="664">
        <v>1.12</v>
      </c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/>
      <c r="AX10" s="664"/>
      <c r="AY10" s="668"/>
      <c r="AZ10" s="669"/>
      <c r="BA10" s="86"/>
      <c r="BB10" s="869"/>
      <c r="BC10" s="870"/>
      <c r="BD10" s="870"/>
      <c r="BE10" s="870"/>
      <c r="BF10" s="870"/>
      <c r="BG10" s="870"/>
      <c r="BH10" s="13"/>
      <c r="BI10" s="13"/>
      <c r="BJ10" s="13"/>
    </row>
    <row r="11" spans="1:62" ht="11.25" customHeight="1">
      <c r="A11" s="106" t="str">
        <f aca="true" t="shared" si="0" ref="A11:A35">"L "&amp;G11&amp;" x "&amp;I11&amp;" x "&amp;K11</f>
        <v>L 30 x 30 x 3</v>
      </c>
      <c r="B11" s="107"/>
      <c r="C11" s="116"/>
      <c r="D11" s="116"/>
      <c r="E11" s="116"/>
      <c r="F11" s="87"/>
      <c r="G11" s="667">
        <v>30</v>
      </c>
      <c r="H11" s="649"/>
      <c r="I11" s="649">
        <v>30</v>
      </c>
      <c r="J11" s="649"/>
      <c r="K11" s="649">
        <v>3</v>
      </c>
      <c r="L11" s="649"/>
      <c r="M11" s="649"/>
      <c r="N11" s="649"/>
      <c r="O11" s="649"/>
      <c r="P11" s="649"/>
      <c r="Q11" s="649"/>
      <c r="R11" s="649"/>
      <c r="S11" s="649">
        <v>1.36</v>
      </c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/>
      <c r="AX11" s="649"/>
      <c r="AY11" s="666"/>
      <c r="AZ11" s="667"/>
      <c r="BA11" s="87"/>
      <c r="BB11" s="869"/>
      <c r="BC11" s="870"/>
      <c r="BD11" s="870"/>
      <c r="BE11" s="870"/>
      <c r="BF11" s="870"/>
      <c r="BG11" s="870"/>
      <c r="BH11" s="13"/>
      <c r="BI11" s="13"/>
      <c r="BJ11" s="13"/>
    </row>
    <row r="12" spans="1:62" ht="11.25" customHeight="1">
      <c r="A12" s="106" t="str">
        <f t="shared" si="0"/>
        <v>L 40 x 40 x 3</v>
      </c>
      <c r="B12" s="107"/>
      <c r="C12" s="116"/>
      <c r="D12" s="116"/>
      <c r="E12" s="116"/>
      <c r="F12" s="87"/>
      <c r="G12" s="712">
        <v>40</v>
      </c>
      <c r="H12" s="665"/>
      <c r="I12" s="665">
        <v>40</v>
      </c>
      <c r="J12" s="665"/>
      <c r="K12" s="665">
        <v>3</v>
      </c>
      <c r="L12" s="665"/>
      <c r="M12" s="665"/>
      <c r="N12" s="665"/>
      <c r="O12" s="665"/>
      <c r="P12" s="665"/>
      <c r="Q12" s="665"/>
      <c r="R12" s="665"/>
      <c r="S12" s="665">
        <v>1.83</v>
      </c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/>
      <c r="AX12" s="665"/>
      <c r="AY12" s="665"/>
      <c r="AZ12" s="665"/>
      <c r="BA12" s="88"/>
      <c r="BB12" s="869"/>
      <c r="BC12" s="870"/>
      <c r="BD12" s="870"/>
      <c r="BE12" s="870"/>
      <c r="BF12" s="870"/>
      <c r="BG12" s="870"/>
      <c r="BH12" s="13"/>
      <c r="BI12" s="13"/>
      <c r="BJ12" s="13"/>
    </row>
    <row r="13" spans="1:62" ht="11.25" customHeight="1">
      <c r="A13" s="106" t="str">
        <f t="shared" si="0"/>
        <v>L 40 x 40 x 5</v>
      </c>
      <c r="B13" s="107"/>
      <c r="C13" s="116"/>
      <c r="D13" s="116"/>
      <c r="E13" s="116"/>
      <c r="F13" s="87"/>
      <c r="G13" s="667">
        <v>40</v>
      </c>
      <c r="H13" s="649"/>
      <c r="I13" s="649">
        <v>40</v>
      </c>
      <c r="J13" s="649"/>
      <c r="K13" s="649">
        <v>5</v>
      </c>
      <c r="L13" s="649"/>
      <c r="M13" s="649"/>
      <c r="N13" s="649"/>
      <c r="O13" s="649"/>
      <c r="P13" s="649"/>
      <c r="Q13" s="649"/>
      <c r="R13" s="649"/>
      <c r="S13" s="649">
        <v>2.95</v>
      </c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87"/>
      <c r="BB13" s="869"/>
      <c r="BC13" s="870"/>
      <c r="BD13" s="870"/>
      <c r="BE13" s="870"/>
      <c r="BF13" s="870"/>
      <c r="BG13" s="870"/>
      <c r="BH13" s="13"/>
      <c r="BI13" s="13"/>
      <c r="BJ13" s="13"/>
    </row>
    <row r="14" spans="1:62" ht="11.25" customHeight="1">
      <c r="A14" s="106" t="str">
        <f t="shared" si="0"/>
        <v>L 45 x 45 x 4</v>
      </c>
      <c r="B14" s="107"/>
      <c r="C14" s="116"/>
      <c r="D14" s="116"/>
      <c r="E14" s="116"/>
      <c r="F14" s="87"/>
      <c r="G14" s="667">
        <v>45</v>
      </c>
      <c r="H14" s="649"/>
      <c r="I14" s="649">
        <v>45</v>
      </c>
      <c r="J14" s="649"/>
      <c r="K14" s="649">
        <v>4</v>
      </c>
      <c r="L14" s="649"/>
      <c r="M14" s="649"/>
      <c r="N14" s="649"/>
      <c r="O14" s="649"/>
      <c r="P14" s="649"/>
      <c r="Q14" s="649"/>
      <c r="R14" s="649"/>
      <c r="S14" s="649">
        <v>2.74</v>
      </c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87"/>
      <c r="BB14" s="869"/>
      <c r="BC14" s="870"/>
      <c r="BD14" s="870"/>
      <c r="BE14" s="870"/>
      <c r="BF14" s="870"/>
      <c r="BG14" s="870"/>
      <c r="BH14" s="13"/>
      <c r="BI14" s="13"/>
      <c r="BJ14" s="13"/>
    </row>
    <row r="15" spans="1:62" ht="11.25" customHeight="1">
      <c r="A15" s="106" t="str">
        <f t="shared" si="0"/>
        <v>L 45 x 45 x 5</v>
      </c>
      <c r="B15" s="107"/>
      <c r="C15" s="116"/>
      <c r="D15" s="116"/>
      <c r="E15" s="116"/>
      <c r="F15" s="87"/>
      <c r="G15" s="667">
        <v>45</v>
      </c>
      <c r="H15" s="649"/>
      <c r="I15" s="649">
        <v>45</v>
      </c>
      <c r="J15" s="649"/>
      <c r="K15" s="649">
        <v>5</v>
      </c>
      <c r="L15" s="649"/>
      <c r="M15" s="649"/>
      <c r="N15" s="649"/>
      <c r="O15" s="649"/>
      <c r="P15" s="649"/>
      <c r="Q15" s="649"/>
      <c r="R15" s="649"/>
      <c r="S15" s="649">
        <v>3.38</v>
      </c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87"/>
      <c r="BB15" s="869"/>
      <c r="BC15" s="870"/>
      <c r="BD15" s="870"/>
      <c r="BE15" s="870"/>
      <c r="BF15" s="870"/>
      <c r="BG15" s="870"/>
      <c r="BH15" s="13"/>
      <c r="BI15" s="13"/>
      <c r="BJ15" s="13"/>
    </row>
    <row r="16" spans="1:62" ht="11.25" customHeight="1">
      <c r="A16" s="106" t="str">
        <f t="shared" si="0"/>
        <v>L 50 x 50 x 4</v>
      </c>
      <c r="B16" s="107"/>
      <c r="C16" s="116"/>
      <c r="D16" s="116"/>
      <c r="E16" s="116"/>
      <c r="F16" s="87"/>
      <c r="G16" s="667">
        <v>50</v>
      </c>
      <c r="H16" s="649"/>
      <c r="I16" s="649">
        <v>50</v>
      </c>
      <c r="J16" s="649"/>
      <c r="K16" s="649">
        <v>4</v>
      </c>
      <c r="L16" s="649"/>
      <c r="M16" s="649"/>
      <c r="N16" s="649"/>
      <c r="O16" s="649"/>
      <c r="P16" s="649"/>
      <c r="Q16" s="649"/>
      <c r="R16" s="649"/>
      <c r="S16" s="649">
        <v>3.06</v>
      </c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87"/>
      <c r="BB16" s="869"/>
      <c r="BC16" s="870"/>
      <c r="BD16" s="870"/>
      <c r="BE16" s="870"/>
      <c r="BF16" s="870"/>
      <c r="BG16" s="870"/>
      <c r="BH16" s="13"/>
      <c r="BI16" s="13"/>
      <c r="BJ16" s="13"/>
    </row>
    <row r="17" spans="1:62" ht="11.25" customHeight="1">
      <c r="A17" s="106" t="str">
        <f t="shared" si="0"/>
        <v>L 50 x 50 x 5</v>
      </c>
      <c r="B17" s="107"/>
      <c r="C17" s="116"/>
      <c r="D17" s="116"/>
      <c r="E17" s="116"/>
      <c r="F17" s="87"/>
      <c r="G17" s="667">
        <v>50</v>
      </c>
      <c r="H17" s="649"/>
      <c r="I17" s="649">
        <v>50</v>
      </c>
      <c r="J17" s="649"/>
      <c r="K17" s="649">
        <v>5</v>
      </c>
      <c r="L17" s="649"/>
      <c r="M17" s="649"/>
      <c r="N17" s="649"/>
      <c r="O17" s="649"/>
      <c r="P17" s="649"/>
      <c r="Q17" s="649"/>
      <c r="R17" s="649"/>
      <c r="S17" s="649">
        <v>3.77</v>
      </c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87"/>
      <c r="BB17" s="869"/>
      <c r="BC17" s="870"/>
      <c r="BD17" s="870"/>
      <c r="BE17" s="870"/>
      <c r="BF17" s="870"/>
      <c r="BG17" s="870"/>
      <c r="BH17" s="13"/>
      <c r="BI17" s="13"/>
      <c r="BJ17" s="13"/>
    </row>
    <row r="18" spans="1:62" ht="11.25" customHeight="1">
      <c r="A18" s="106" t="str">
        <f t="shared" si="0"/>
        <v>L 50 x 50 x 6</v>
      </c>
      <c r="B18" s="107"/>
      <c r="C18" s="116"/>
      <c r="D18" s="116"/>
      <c r="E18" s="116"/>
      <c r="F18" s="87"/>
      <c r="G18" s="667">
        <v>50</v>
      </c>
      <c r="H18" s="649"/>
      <c r="I18" s="649">
        <v>50</v>
      </c>
      <c r="J18" s="649"/>
      <c r="K18" s="649">
        <v>6</v>
      </c>
      <c r="L18" s="649"/>
      <c r="M18" s="649"/>
      <c r="N18" s="649"/>
      <c r="O18" s="649"/>
      <c r="P18" s="649"/>
      <c r="Q18" s="649"/>
      <c r="R18" s="649"/>
      <c r="S18" s="649">
        <v>4.43</v>
      </c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87"/>
      <c r="BB18" s="869"/>
      <c r="BC18" s="870"/>
      <c r="BD18" s="870"/>
      <c r="BE18" s="870"/>
      <c r="BF18" s="870"/>
      <c r="BG18" s="870"/>
      <c r="BH18" s="13"/>
      <c r="BI18" s="13"/>
      <c r="BJ18" s="13"/>
    </row>
    <row r="19" spans="1:62" ht="11.25" customHeight="1">
      <c r="A19" s="106" t="str">
        <f t="shared" si="0"/>
        <v>L 60 x 60 x 4</v>
      </c>
      <c r="B19" s="107"/>
      <c r="C19" s="116"/>
      <c r="D19" s="116"/>
      <c r="E19" s="116"/>
      <c r="F19" s="87"/>
      <c r="G19" s="667">
        <v>60</v>
      </c>
      <c r="H19" s="649"/>
      <c r="I19" s="649">
        <v>60</v>
      </c>
      <c r="J19" s="649"/>
      <c r="K19" s="649">
        <v>4</v>
      </c>
      <c r="L19" s="649"/>
      <c r="M19" s="649"/>
      <c r="N19" s="649"/>
      <c r="O19" s="649"/>
      <c r="P19" s="649"/>
      <c r="Q19" s="649"/>
      <c r="R19" s="649"/>
      <c r="S19" s="649">
        <v>3.68</v>
      </c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/>
      <c r="AX19" s="665"/>
      <c r="AY19" s="665"/>
      <c r="AZ19" s="665"/>
      <c r="BA19" s="88"/>
      <c r="BB19" s="869"/>
      <c r="BC19" s="870"/>
      <c r="BD19" s="870"/>
      <c r="BE19" s="870"/>
      <c r="BF19" s="870"/>
      <c r="BG19" s="870"/>
      <c r="BH19" s="13"/>
      <c r="BI19" s="13"/>
      <c r="BJ19" s="13"/>
    </row>
    <row r="20" spans="1:62" ht="11.25" customHeight="1">
      <c r="A20" s="106" t="str">
        <f t="shared" si="0"/>
        <v>L 60 x 60 x 5</v>
      </c>
      <c r="B20" s="107"/>
      <c r="C20" s="116"/>
      <c r="D20" s="116"/>
      <c r="E20" s="116"/>
      <c r="F20" s="87"/>
      <c r="G20" s="667">
        <v>60</v>
      </c>
      <c r="H20" s="649"/>
      <c r="I20" s="649">
        <v>60</v>
      </c>
      <c r="J20" s="649"/>
      <c r="K20" s="649">
        <v>5</v>
      </c>
      <c r="L20" s="649"/>
      <c r="M20" s="649"/>
      <c r="N20" s="649"/>
      <c r="O20" s="649"/>
      <c r="P20" s="649"/>
      <c r="Q20" s="649"/>
      <c r="R20" s="649"/>
      <c r="S20" s="649">
        <v>4.55</v>
      </c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66"/>
      <c r="AZ20" s="667"/>
      <c r="BA20" s="87"/>
      <c r="BB20" s="869"/>
      <c r="BC20" s="870"/>
      <c r="BD20" s="870"/>
      <c r="BE20" s="870"/>
      <c r="BF20" s="870"/>
      <c r="BG20" s="870"/>
      <c r="BH20" s="13"/>
      <c r="BI20" s="13"/>
      <c r="BJ20" s="13"/>
    </row>
    <row r="21" spans="1:62" ht="11.25" customHeight="1">
      <c r="A21" s="106" t="str">
        <f t="shared" si="0"/>
        <v>L 65 x 65 x 5</v>
      </c>
      <c r="B21" s="107"/>
      <c r="C21" s="116"/>
      <c r="D21" s="116"/>
      <c r="E21" s="116"/>
      <c r="F21" s="87"/>
      <c r="G21" s="667">
        <v>65</v>
      </c>
      <c r="H21" s="649"/>
      <c r="I21" s="649">
        <v>65</v>
      </c>
      <c r="J21" s="649"/>
      <c r="K21" s="649">
        <v>5</v>
      </c>
      <c r="L21" s="649"/>
      <c r="M21" s="649"/>
      <c r="N21" s="649"/>
      <c r="O21" s="649"/>
      <c r="P21" s="649"/>
      <c r="Q21" s="649"/>
      <c r="R21" s="649"/>
      <c r="S21" s="649">
        <v>5</v>
      </c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66"/>
      <c r="AZ21" s="667"/>
      <c r="BA21" s="87"/>
      <c r="BB21" s="869"/>
      <c r="BC21" s="870"/>
      <c r="BD21" s="870"/>
      <c r="BE21" s="870"/>
      <c r="BF21" s="870"/>
      <c r="BG21" s="870"/>
      <c r="BH21" s="13"/>
      <c r="BI21" s="13"/>
      <c r="BJ21" s="13"/>
    </row>
    <row r="22" spans="1:62" ht="11.25" customHeight="1">
      <c r="A22" s="106" t="str">
        <f t="shared" si="0"/>
        <v>L 65 x 65 x 6</v>
      </c>
      <c r="B22" s="107"/>
      <c r="C22" s="116"/>
      <c r="D22" s="116"/>
      <c r="E22" s="116"/>
      <c r="F22" s="87"/>
      <c r="G22" s="839">
        <v>65</v>
      </c>
      <c r="H22" s="699"/>
      <c r="I22" s="699">
        <v>65</v>
      </c>
      <c r="J22" s="699"/>
      <c r="K22" s="699">
        <v>6</v>
      </c>
      <c r="L22" s="699"/>
      <c r="M22" s="699"/>
      <c r="N22" s="699"/>
      <c r="O22" s="699"/>
      <c r="P22" s="699"/>
      <c r="Q22" s="699"/>
      <c r="R22" s="699"/>
      <c r="S22" s="699">
        <v>5.91</v>
      </c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65"/>
      <c r="AX22" s="665"/>
      <c r="AY22" s="665"/>
      <c r="AZ22" s="665"/>
      <c r="BA22" s="88"/>
      <c r="BB22" s="869"/>
      <c r="BC22" s="870"/>
      <c r="BD22" s="870"/>
      <c r="BE22" s="870"/>
      <c r="BF22" s="870"/>
      <c r="BG22" s="870"/>
      <c r="BH22" s="13"/>
      <c r="BI22" s="13"/>
      <c r="BJ22" s="13"/>
    </row>
    <row r="23" spans="1:62" ht="11.25" customHeight="1">
      <c r="A23" s="106" t="str">
        <f t="shared" si="0"/>
        <v>L 65 x 65 x 8</v>
      </c>
      <c r="B23" s="107"/>
      <c r="C23" s="116"/>
      <c r="D23" s="116"/>
      <c r="E23" s="116"/>
      <c r="F23" s="87"/>
      <c r="G23" s="667">
        <v>65</v>
      </c>
      <c r="H23" s="649"/>
      <c r="I23" s="649">
        <v>65</v>
      </c>
      <c r="J23" s="649"/>
      <c r="K23" s="649">
        <v>8</v>
      </c>
      <c r="L23" s="649"/>
      <c r="M23" s="649"/>
      <c r="N23" s="649"/>
      <c r="O23" s="649"/>
      <c r="P23" s="649"/>
      <c r="Q23" s="649"/>
      <c r="R23" s="649"/>
      <c r="S23" s="649">
        <v>7.66</v>
      </c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87"/>
      <c r="BB23" s="869"/>
      <c r="BC23" s="870"/>
      <c r="BD23" s="870"/>
      <c r="BE23" s="870"/>
      <c r="BF23" s="870"/>
      <c r="BG23" s="870"/>
      <c r="BH23" s="13"/>
      <c r="BI23" s="13"/>
      <c r="BJ23" s="13"/>
    </row>
    <row r="24" spans="1:62" ht="11.25" customHeight="1">
      <c r="A24" s="106" t="str">
        <f t="shared" si="0"/>
        <v>L 70 x 70 x 6</v>
      </c>
      <c r="B24" s="107"/>
      <c r="C24" s="116"/>
      <c r="D24" s="116"/>
      <c r="E24" s="116"/>
      <c r="F24" s="87"/>
      <c r="G24" s="667">
        <v>70</v>
      </c>
      <c r="H24" s="649"/>
      <c r="I24" s="649">
        <v>70</v>
      </c>
      <c r="J24" s="649"/>
      <c r="K24" s="649">
        <v>6</v>
      </c>
      <c r="L24" s="649"/>
      <c r="M24" s="649"/>
      <c r="N24" s="649"/>
      <c r="O24" s="649"/>
      <c r="P24" s="649"/>
      <c r="Q24" s="649"/>
      <c r="R24" s="649"/>
      <c r="S24" s="649">
        <v>6.38</v>
      </c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87"/>
      <c r="BB24" s="869"/>
      <c r="BC24" s="870"/>
      <c r="BD24" s="870"/>
      <c r="BE24" s="870"/>
      <c r="BF24" s="870"/>
      <c r="BG24" s="870"/>
      <c r="BH24" s="13"/>
      <c r="BI24" s="13"/>
      <c r="BJ24" s="13"/>
    </row>
    <row r="25" spans="1:62" ht="11.25" customHeight="1">
      <c r="A25" s="106" t="str">
        <f t="shared" si="0"/>
        <v>L 75 x 75 x 6</v>
      </c>
      <c r="B25" s="107"/>
      <c r="C25" s="116"/>
      <c r="D25" s="116"/>
      <c r="E25" s="116"/>
      <c r="F25" s="87"/>
      <c r="G25" s="667">
        <v>75</v>
      </c>
      <c r="H25" s="649"/>
      <c r="I25" s="649">
        <v>75</v>
      </c>
      <c r="J25" s="649"/>
      <c r="K25" s="649">
        <v>6</v>
      </c>
      <c r="L25" s="649"/>
      <c r="M25" s="649"/>
      <c r="N25" s="649"/>
      <c r="O25" s="649"/>
      <c r="P25" s="649"/>
      <c r="Q25" s="649"/>
      <c r="R25" s="649"/>
      <c r="S25" s="649">
        <v>6.85</v>
      </c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87"/>
      <c r="BB25" s="869"/>
      <c r="BC25" s="870"/>
      <c r="BD25" s="870"/>
      <c r="BE25" s="870"/>
      <c r="BF25" s="870"/>
      <c r="BG25" s="870"/>
      <c r="BH25" s="13"/>
      <c r="BI25" s="13"/>
      <c r="BJ25" s="13"/>
    </row>
    <row r="26" spans="1:62" ht="11.25" customHeight="1">
      <c r="A26" s="106" t="str">
        <f t="shared" si="0"/>
        <v>L 75 x 75 x 9</v>
      </c>
      <c r="B26" s="107"/>
      <c r="C26" s="116"/>
      <c r="D26" s="116"/>
      <c r="E26" s="116"/>
      <c r="F26" s="87"/>
      <c r="G26" s="667">
        <v>75</v>
      </c>
      <c r="H26" s="649"/>
      <c r="I26" s="649">
        <v>75</v>
      </c>
      <c r="J26" s="649"/>
      <c r="K26" s="649">
        <v>9</v>
      </c>
      <c r="L26" s="649"/>
      <c r="M26" s="649"/>
      <c r="N26" s="649"/>
      <c r="O26" s="649"/>
      <c r="P26" s="649"/>
      <c r="Q26" s="649"/>
      <c r="R26" s="649"/>
      <c r="S26" s="649">
        <v>9.96</v>
      </c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87"/>
      <c r="BB26" s="869"/>
      <c r="BC26" s="870"/>
      <c r="BD26" s="870"/>
      <c r="BE26" s="870"/>
      <c r="BF26" s="870"/>
      <c r="BG26" s="870"/>
      <c r="BH26" s="13"/>
      <c r="BI26" s="13"/>
      <c r="BJ26" s="13"/>
    </row>
    <row r="27" spans="1:62" ht="11.25" customHeight="1">
      <c r="A27" s="106" t="str">
        <f t="shared" si="0"/>
        <v>L 75 x 75 x 12</v>
      </c>
      <c r="B27" s="107"/>
      <c r="C27" s="116"/>
      <c r="D27" s="116"/>
      <c r="E27" s="116"/>
      <c r="F27" s="87"/>
      <c r="G27" s="667">
        <v>75</v>
      </c>
      <c r="H27" s="649"/>
      <c r="I27" s="649">
        <v>75</v>
      </c>
      <c r="J27" s="649"/>
      <c r="K27" s="649">
        <v>12</v>
      </c>
      <c r="L27" s="649"/>
      <c r="M27" s="649"/>
      <c r="N27" s="649"/>
      <c r="O27" s="649"/>
      <c r="P27" s="649"/>
      <c r="Q27" s="649"/>
      <c r="R27" s="649"/>
      <c r="S27" s="649">
        <v>13</v>
      </c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87"/>
      <c r="BB27" s="869"/>
      <c r="BC27" s="870"/>
      <c r="BD27" s="870"/>
      <c r="BE27" s="870"/>
      <c r="BF27" s="870"/>
      <c r="BG27" s="870"/>
      <c r="BH27" s="13"/>
      <c r="BI27" s="13"/>
      <c r="BJ27" s="13"/>
    </row>
    <row r="28" spans="1:62" ht="11.25" customHeight="1">
      <c r="A28" s="106" t="str">
        <f t="shared" si="0"/>
        <v>L 80 x 80 x 6</v>
      </c>
      <c r="B28" s="107"/>
      <c r="C28" s="116"/>
      <c r="D28" s="116"/>
      <c r="E28" s="116"/>
      <c r="F28" s="87"/>
      <c r="G28" s="667">
        <v>80</v>
      </c>
      <c r="H28" s="649"/>
      <c r="I28" s="649">
        <v>80</v>
      </c>
      <c r="J28" s="649"/>
      <c r="K28" s="649">
        <v>6</v>
      </c>
      <c r="L28" s="649"/>
      <c r="M28" s="649"/>
      <c r="N28" s="649"/>
      <c r="O28" s="649"/>
      <c r="P28" s="649"/>
      <c r="Q28" s="649"/>
      <c r="R28" s="649"/>
      <c r="S28" s="649">
        <v>7.32</v>
      </c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87"/>
      <c r="BB28" s="869"/>
      <c r="BC28" s="870"/>
      <c r="BD28" s="870"/>
      <c r="BE28" s="870"/>
      <c r="BF28" s="870"/>
      <c r="BG28" s="870"/>
      <c r="BH28" s="13"/>
      <c r="BI28" s="13"/>
      <c r="BJ28" s="13"/>
    </row>
    <row r="29" spans="1:62" ht="11.25" customHeight="1">
      <c r="A29" s="106" t="str">
        <f t="shared" si="0"/>
        <v>L 90 x 90 x 6</v>
      </c>
      <c r="B29" s="107"/>
      <c r="C29" s="116"/>
      <c r="D29" s="116"/>
      <c r="E29" s="116"/>
      <c r="F29" s="87"/>
      <c r="G29" s="667">
        <v>90</v>
      </c>
      <c r="H29" s="649"/>
      <c r="I29" s="649">
        <v>90</v>
      </c>
      <c r="J29" s="649"/>
      <c r="K29" s="649">
        <v>6</v>
      </c>
      <c r="L29" s="649"/>
      <c r="M29" s="649"/>
      <c r="N29" s="649"/>
      <c r="O29" s="649"/>
      <c r="P29" s="649"/>
      <c r="Q29" s="649"/>
      <c r="R29" s="649"/>
      <c r="S29" s="649">
        <v>8.28</v>
      </c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87"/>
      <c r="BB29" s="869"/>
      <c r="BC29" s="870"/>
      <c r="BD29" s="870"/>
      <c r="BE29" s="870"/>
      <c r="BF29" s="870"/>
      <c r="BG29" s="870"/>
      <c r="BH29" s="13"/>
      <c r="BI29" s="13"/>
      <c r="BJ29" s="13"/>
    </row>
    <row r="30" spans="1:62" ht="11.25" customHeight="1">
      <c r="A30" s="106" t="str">
        <f t="shared" si="0"/>
        <v>L 90 x 90 x 7</v>
      </c>
      <c r="B30" s="107"/>
      <c r="C30" s="116"/>
      <c r="D30" s="116"/>
      <c r="E30" s="116"/>
      <c r="F30" s="87"/>
      <c r="G30" s="667">
        <v>90</v>
      </c>
      <c r="H30" s="649"/>
      <c r="I30" s="649">
        <v>90</v>
      </c>
      <c r="J30" s="649"/>
      <c r="K30" s="649">
        <v>7</v>
      </c>
      <c r="L30" s="649"/>
      <c r="M30" s="649"/>
      <c r="N30" s="649"/>
      <c r="O30" s="649"/>
      <c r="P30" s="649"/>
      <c r="Q30" s="649"/>
      <c r="R30" s="649"/>
      <c r="S30" s="649">
        <v>9.59</v>
      </c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95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106" t="str">
        <f t="shared" si="0"/>
        <v>L 90 x 90 x 10</v>
      </c>
      <c r="B31" s="107"/>
      <c r="C31" s="116"/>
      <c r="D31" s="116"/>
      <c r="E31" s="116"/>
      <c r="F31" s="87"/>
      <c r="G31" s="667">
        <v>90</v>
      </c>
      <c r="H31" s="649"/>
      <c r="I31" s="649">
        <v>90</v>
      </c>
      <c r="J31" s="649"/>
      <c r="K31" s="649">
        <v>10</v>
      </c>
      <c r="L31" s="649"/>
      <c r="M31" s="649"/>
      <c r="N31" s="649"/>
      <c r="O31" s="649"/>
      <c r="P31" s="649"/>
      <c r="Q31" s="649"/>
      <c r="R31" s="649"/>
      <c r="S31" s="649">
        <v>13.3</v>
      </c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95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106" t="str">
        <f t="shared" si="0"/>
        <v>L 90 x 90 x 13</v>
      </c>
      <c r="B32" s="107"/>
      <c r="C32" s="116"/>
      <c r="D32" s="116"/>
      <c r="E32" s="116"/>
      <c r="F32" s="87"/>
      <c r="G32" s="667">
        <v>90</v>
      </c>
      <c r="H32" s="649"/>
      <c r="I32" s="649">
        <v>90</v>
      </c>
      <c r="J32" s="649"/>
      <c r="K32" s="649">
        <v>13</v>
      </c>
      <c r="L32" s="649"/>
      <c r="M32" s="649"/>
      <c r="N32" s="649"/>
      <c r="O32" s="649"/>
      <c r="P32" s="649"/>
      <c r="Q32" s="649"/>
      <c r="R32" s="649"/>
      <c r="S32" s="649">
        <v>17</v>
      </c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95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106" t="str">
        <f t="shared" si="0"/>
        <v>L 100 x 100 x 7</v>
      </c>
      <c r="B33" s="107"/>
      <c r="C33" s="116"/>
      <c r="D33" s="116"/>
      <c r="E33" s="116"/>
      <c r="F33" s="87"/>
      <c r="G33" s="667">
        <v>100</v>
      </c>
      <c r="H33" s="649"/>
      <c r="I33" s="649">
        <v>100</v>
      </c>
      <c r="J33" s="649"/>
      <c r="K33" s="649">
        <v>7</v>
      </c>
      <c r="L33" s="649"/>
      <c r="M33" s="649"/>
      <c r="N33" s="649"/>
      <c r="O33" s="649"/>
      <c r="P33" s="649"/>
      <c r="Q33" s="649"/>
      <c r="R33" s="649"/>
      <c r="S33" s="649">
        <v>10.7</v>
      </c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106" t="str">
        <f t="shared" si="0"/>
        <v>L 100 x 100 x 10</v>
      </c>
      <c r="B34" s="107"/>
      <c r="C34" s="116"/>
      <c r="D34" s="116"/>
      <c r="E34" s="116"/>
      <c r="F34" s="87"/>
      <c r="G34" s="667">
        <v>100</v>
      </c>
      <c r="H34" s="649"/>
      <c r="I34" s="649">
        <v>100</v>
      </c>
      <c r="J34" s="649"/>
      <c r="K34" s="649">
        <v>10</v>
      </c>
      <c r="L34" s="649"/>
      <c r="M34" s="649"/>
      <c r="N34" s="649"/>
      <c r="O34" s="649"/>
      <c r="P34" s="649"/>
      <c r="Q34" s="649"/>
      <c r="R34" s="649"/>
      <c r="S34" s="649">
        <v>14.9</v>
      </c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106" t="str">
        <f t="shared" si="0"/>
        <v>L 100 x 100 x 13</v>
      </c>
      <c r="B35" s="107"/>
      <c r="C35" s="116"/>
      <c r="D35" s="116"/>
      <c r="E35" s="116"/>
      <c r="F35" s="87"/>
      <c r="G35" s="667">
        <v>100</v>
      </c>
      <c r="H35" s="649"/>
      <c r="I35" s="649">
        <v>100</v>
      </c>
      <c r="J35" s="649"/>
      <c r="K35" s="649">
        <v>13</v>
      </c>
      <c r="L35" s="649"/>
      <c r="M35" s="649"/>
      <c r="N35" s="649"/>
      <c r="O35" s="649"/>
      <c r="P35" s="649"/>
      <c r="Q35" s="649"/>
      <c r="R35" s="649"/>
      <c r="S35" s="649">
        <v>19.1</v>
      </c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106"/>
      <c r="B36" s="107"/>
      <c r="C36" s="116"/>
      <c r="D36" s="116"/>
      <c r="E36" s="116"/>
      <c r="F36" s="87"/>
      <c r="G36" s="667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106"/>
      <c r="B37" s="107"/>
      <c r="C37" s="116"/>
      <c r="D37" s="116"/>
      <c r="E37" s="116"/>
      <c r="F37" s="87"/>
      <c r="G37" s="667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106"/>
      <c r="B38" s="107"/>
      <c r="C38" s="116"/>
      <c r="D38" s="116"/>
      <c r="E38" s="116"/>
      <c r="F38" s="87"/>
      <c r="G38" s="667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110"/>
      <c r="B39" s="111"/>
      <c r="C39" s="117"/>
      <c r="D39" s="117"/>
      <c r="E39" s="117"/>
      <c r="F39" s="89"/>
      <c r="G39" s="783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187</v>
      </c>
      <c r="B40" s="8"/>
      <c r="C40" s="72" t="s">
        <v>188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179</v>
      </c>
      <c r="B41" s="1"/>
      <c r="C41" s="11" t="s">
        <v>189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179</v>
      </c>
      <c r="B42" s="1"/>
      <c r="C42" s="11" t="s">
        <v>190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179</v>
      </c>
      <c r="B43" s="1"/>
      <c r="C43" s="11" t="s">
        <v>191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179</v>
      </c>
      <c r="B44" s="10"/>
      <c r="C44" s="12" t="s">
        <v>192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193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194</v>
      </c>
    </row>
  </sheetData>
  <mergeCells count="870">
    <mergeCell ref="AE9:AF9"/>
    <mergeCell ref="A8:F8"/>
    <mergeCell ref="K27:L27"/>
    <mergeCell ref="M27:N27"/>
    <mergeCell ref="U9:V9"/>
    <mergeCell ref="E9:F9"/>
    <mergeCell ref="S9:T9"/>
    <mergeCell ref="O23:P23"/>
    <mergeCell ref="O24:P24"/>
    <mergeCell ref="O25:P25"/>
    <mergeCell ref="S13:T13"/>
    <mergeCell ref="K34:L34"/>
    <mergeCell ref="Y9:Z9"/>
    <mergeCell ref="W11:X11"/>
    <mergeCell ref="Y11:Z11"/>
    <mergeCell ref="Y10:Z10"/>
    <mergeCell ref="K33:L33"/>
    <mergeCell ref="O33:P33"/>
    <mergeCell ref="O31:P31"/>
    <mergeCell ref="O32:P32"/>
    <mergeCell ref="W9:X9"/>
    <mergeCell ref="W12:X12"/>
    <mergeCell ref="O26:P26"/>
    <mergeCell ref="O27:P27"/>
    <mergeCell ref="O22:P22"/>
    <mergeCell ref="W16:X16"/>
    <mergeCell ref="U16:V16"/>
    <mergeCell ref="S21:T21"/>
    <mergeCell ref="U21:V21"/>
    <mergeCell ref="W21:X21"/>
    <mergeCell ref="U13:V13"/>
    <mergeCell ref="K37:L37"/>
    <mergeCell ref="K38:L38"/>
    <mergeCell ref="O12:P12"/>
    <mergeCell ref="O13:P13"/>
    <mergeCell ref="O14:P14"/>
    <mergeCell ref="O15:P15"/>
    <mergeCell ref="O16:P16"/>
    <mergeCell ref="O17:P17"/>
    <mergeCell ref="O18:P18"/>
    <mergeCell ref="O38:P38"/>
    <mergeCell ref="O39:P39"/>
    <mergeCell ref="Q8:R8"/>
    <mergeCell ref="Q9:R9"/>
    <mergeCell ref="O11:P11"/>
    <mergeCell ref="O10:P10"/>
    <mergeCell ref="Q23:R23"/>
    <mergeCell ref="Q21:R21"/>
    <mergeCell ref="Q38:R38"/>
    <mergeCell ref="O37:P37"/>
    <mergeCell ref="AC11:AD11"/>
    <mergeCell ref="AE11:AF11"/>
    <mergeCell ref="AG11:AH11"/>
    <mergeCell ref="AI11:AJ11"/>
    <mergeCell ref="Y13:Z13"/>
    <mergeCell ref="Y14:Z14"/>
    <mergeCell ref="S15:T15"/>
    <mergeCell ref="AY11:AZ11"/>
    <mergeCell ref="AK13:AL13"/>
    <mergeCell ref="AK15:AL15"/>
    <mergeCell ref="AM14:AN14"/>
    <mergeCell ref="AM12:AN12"/>
    <mergeCell ref="AM13:AN13"/>
    <mergeCell ref="U15:V15"/>
    <mergeCell ref="AY10:AZ10"/>
    <mergeCell ref="AW10:AX10"/>
    <mergeCell ref="AW11:AX11"/>
    <mergeCell ref="AY6:AZ6"/>
    <mergeCell ref="AY7:AZ7"/>
    <mergeCell ref="AY8:AZ8"/>
    <mergeCell ref="AY9:AZ9"/>
    <mergeCell ref="AW9:AX9"/>
    <mergeCell ref="AW8:AX8"/>
    <mergeCell ref="AW7:AX7"/>
    <mergeCell ref="AW6:AX6"/>
    <mergeCell ref="AS6:AT6"/>
    <mergeCell ref="AU6:AV6"/>
    <mergeCell ref="AS7:AT7"/>
    <mergeCell ref="AU7:AV7"/>
    <mergeCell ref="AK19:AL19"/>
    <mergeCell ref="AM17:AN17"/>
    <mergeCell ref="AO17:AP17"/>
    <mergeCell ref="AS17:AT17"/>
    <mergeCell ref="AK18:AL18"/>
    <mergeCell ref="AS18:AT18"/>
    <mergeCell ref="AM19:AN19"/>
    <mergeCell ref="AO19:AP19"/>
    <mergeCell ref="AK17:AL17"/>
    <mergeCell ref="AK33:AL33"/>
    <mergeCell ref="AM33:AN33"/>
    <mergeCell ref="AO33:AP33"/>
    <mergeCell ref="AK23:AL23"/>
    <mergeCell ref="AK26:AL26"/>
    <mergeCell ref="AK27:AL27"/>
    <mergeCell ref="AK30:AL30"/>
    <mergeCell ref="AK25:AL25"/>
    <mergeCell ref="AK28:AL28"/>
    <mergeCell ref="AK29:AL29"/>
    <mergeCell ref="Y15:Z15"/>
    <mergeCell ref="W15:X15"/>
    <mergeCell ref="S14:T14"/>
    <mergeCell ref="W14:X14"/>
    <mergeCell ref="Y21:Z21"/>
    <mergeCell ref="Y16:Z16"/>
    <mergeCell ref="Y17:Z17"/>
    <mergeCell ref="Y18:Z18"/>
    <mergeCell ref="Y19:Z19"/>
    <mergeCell ref="Y20:Z20"/>
    <mergeCell ref="Y23:Z23"/>
    <mergeCell ref="S24:T24"/>
    <mergeCell ref="U24:V24"/>
    <mergeCell ref="Y24:Z24"/>
    <mergeCell ref="S23:T23"/>
    <mergeCell ref="U23:V23"/>
    <mergeCell ref="W23:X23"/>
    <mergeCell ref="S28:T28"/>
    <mergeCell ref="U28:V28"/>
    <mergeCell ref="Y28:Z28"/>
    <mergeCell ref="Y25:Z25"/>
    <mergeCell ref="S26:T26"/>
    <mergeCell ref="U26:V26"/>
    <mergeCell ref="Y26:Z26"/>
    <mergeCell ref="S25:T25"/>
    <mergeCell ref="U25:V25"/>
    <mergeCell ref="W25:X25"/>
    <mergeCell ref="W32:X32"/>
    <mergeCell ref="Y32:Z32"/>
    <mergeCell ref="S29:T29"/>
    <mergeCell ref="U29:V29"/>
    <mergeCell ref="Y29:Z29"/>
    <mergeCell ref="Y30:Z30"/>
    <mergeCell ref="W30:X30"/>
    <mergeCell ref="U32:V32"/>
    <mergeCell ref="S31:T31"/>
    <mergeCell ref="Y31:Z31"/>
    <mergeCell ref="W38:X38"/>
    <mergeCell ref="Y38:Z38"/>
    <mergeCell ref="Y33:Z33"/>
    <mergeCell ref="Y34:Z34"/>
    <mergeCell ref="W33:X33"/>
    <mergeCell ref="W35:X35"/>
    <mergeCell ref="Y35:Z35"/>
    <mergeCell ref="Y39:Z39"/>
    <mergeCell ref="AA12:AB12"/>
    <mergeCell ref="AA15:AB15"/>
    <mergeCell ref="AA19:AB19"/>
    <mergeCell ref="AA21:AB21"/>
    <mergeCell ref="AA32:AB32"/>
    <mergeCell ref="AA35:AB35"/>
    <mergeCell ref="AA20:AB20"/>
    <mergeCell ref="Y36:Z36"/>
    <mergeCell ref="Y37:Z37"/>
    <mergeCell ref="AE13:AF13"/>
    <mergeCell ref="AG13:AH13"/>
    <mergeCell ref="AI13:AJ13"/>
    <mergeCell ref="AE14:AF14"/>
    <mergeCell ref="AG14:AH14"/>
    <mergeCell ref="AI14:AJ14"/>
    <mergeCell ref="AE30:AF30"/>
    <mergeCell ref="AG30:AH30"/>
    <mergeCell ref="AI30:AJ30"/>
    <mergeCell ref="AE31:AF31"/>
    <mergeCell ref="AG31:AH31"/>
    <mergeCell ref="AI31:AJ31"/>
    <mergeCell ref="AE34:AF34"/>
    <mergeCell ref="AG34:AH34"/>
    <mergeCell ref="AI34:AJ34"/>
    <mergeCell ref="AC32:AD32"/>
    <mergeCell ref="AE32:AF32"/>
    <mergeCell ref="AG32:AH32"/>
    <mergeCell ref="AI32:AJ32"/>
    <mergeCell ref="AC34:AD34"/>
    <mergeCell ref="AI35:AJ35"/>
    <mergeCell ref="AE36:AF36"/>
    <mergeCell ref="AG36:AH36"/>
    <mergeCell ref="AI36:AJ36"/>
    <mergeCell ref="AE35:AF35"/>
    <mergeCell ref="AG35:AH35"/>
    <mergeCell ref="AE22:AF22"/>
    <mergeCell ref="AC21:AD21"/>
    <mergeCell ref="AE21:AF21"/>
    <mergeCell ref="AE17:AF17"/>
    <mergeCell ref="AC20:AD20"/>
    <mergeCell ref="AE18:AF18"/>
    <mergeCell ref="AC19:AD19"/>
    <mergeCell ref="AE19:AF19"/>
    <mergeCell ref="AE20:AF20"/>
    <mergeCell ref="AG22:AH22"/>
    <mergeCell ref="AI22:AJ22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C38:AD38"/>
    <mergeCell ref="AE38:AF38"/>
    <mergeCell ref="A7:B7"/>
    <mergeCell ref="AA17:AB17"/>
    <mergeCell ref="S17:T17"/>
    <mergeCell ref="AC17:AD17"/>
    <mergeCell ref="I16:J16"/>
    <mergeCell ref="U14:V14"/>
    <mergeCell ref="AA14:AB14"/>
    <mergeCell ref="AA16:AB16"/>
    <mergeCell ref="I15:J15"/>
    <mergeCell ref="I17:J17"/>
    <mergeCell ref="I14:J14"/>
    <mergeCell ref="K14:L14"/>
    <mergeCell ref="K16:L16"/>
    <mergeCell ref="K15:L15"/>
    <mergeCell ref="G18:H18"/>
    <mergeCell ref="I18:J18"/>
    <mergeCell ref="Q18:R18"/>
    <mergeCell ref="U19:V19"/>
    <mergeCell ref="Q19:R19"/>
    <mergeCell ref="O19:P19"/>
    <mergeCell ref="G19:H19"/>
    <mergeCell ref="I19:J19"/>
    <mergeCell ref="G14:H14"/>
    <mergeCell ref="G15:H15"/>
    <mergeCell ref="G17:H17"/>
    <mergeCell ref="G16:H16"/>
    <mergeCell ref="G13:H13"/>
    <mergeCell ref="I10:J10"/>
    <mergeCell ref="K10:L10"/>
    <mergeCell ref="G12:H12"/>
    <mergeCell ref="G11:H11"/>
    <mergeCell ref="I12:J12"/>
    <mergeCell ref="K13:L13"/>
    <mergeCell ref="G10:H10"/>
    <mergeCell ref="I13:J1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I11:J11"/>
    <mergeCell ref="Q14:R14"/>
    <mergeCell ref="AC14:AD14"/>
    <mergeCell ref="W13:X13"/>
    <mergeCell ref="AA13:AB13"/>
    <mergeCell ref="K11:L11"/>
    <mergeCell ref="K12:L12"/>
    <mergeCell ref="AC12:AD12"/>
    <mergeCell ref="A3:C3"/>
    <mergeCell ref="Q16:R16"/>
    <mergeCell ref="U18:V18"/>
    <mergeCell ref="S20:T20"/>
    <mergeCell ref="S19:T19"/>
    <mergeCell ref="S18:T18"/>
    <mergeCell ref="Q20:R20"/>
    <mergeCell ref="U20:V20"/>
    <mergeCell ref="U17:V17"/>
    <mergeCell ref="M16:N16"/>
    <mergeCell ref="M20:N20"/>
    <mergeCell ref="K20:L20"/>
    <mergeCell ref="K18:L18"/>
    <mergeCell ref="K17:L17"/>
    <mergeCell ref="AA18:AB18"/>
    <mergeCell ref="AC18:AD18"/>
    <mergeCell ref="AG17:AH17"/>
    <mergeCell ref="W18:X18"/>
    <mergeCell ref="AG18:AH18"/>
    <mergeCell ref="W17:X17"/>
    <mergeCell ref="W19:X19"/>
    <mergeCell ref="M19:N19"/>
    <mergeCell ref="K19:L19"/>
    <mergeCell ref="AQ21:AR21"/>
    <mergeCell ref="AQ20:AR20"/>
    <mergeCell ref="O20:P20"/>
    <mergeCell ref="O21:P21"/>
    <mergeCell ref="M21:N21"/>
    <mergeCell ref="K21:L21"/>
    <mergeCell ref="W20:X20"/>
    <mergeCell ref="AW19:AX19"/>
    <mergeCell ref="AG19:AH19"/>
    <mergeCell ref="AI19:AJ19"/>
    <mergeCell ref="AG21:AH21"/>
    <mergeCell ref="AI21:AJ21"/>
    <mergeCell ref="AG20:AH20"/>
    <mergeCell ref="AI20:AJ20"/>
    <mergeCell ref="AK21:AL21"/>
    <mergeCell ref="AO21:AP21"/>
    <mergeCell ref="AS21:AT21"/>
    <mergeCell ref="M15:N15"/>
    <mergeCell ref="AQ19:AR19"/>
    <mergeCell ref="AY19:AZ19"/>
    <mergeCell ref="AW17:AX17"/>
    <mergeCell ref="Q17:R17"/>
    <mergeCell ref="M17:N17"/>
    <mergeCell ref="M18:N18"/>
    <mergeCell ref="AI17:AJ17"/>
    <mergeCell ref="S16:T16"/>
    <mergeCell ref="AI18:AJ18"/>
    <mergeCell ref="AK37:AL37"/>
    <mergeCell ref="AM37:AN37"/>
    <mergeCell ref="AO37:AP37"/>
    <mergeCell ref="AK36:AL36"/>
    <mergeCell ref="AM36:AN36"/>
    <mergeCell ref="AO36:AP36"/>
    <mergeCell ref="Z3:AQ3"/>
    <mergeCell ref="Z4:AQ4"/>
    <mergeCell ref="AC10:AD10"/>
    <mergeCell ref="AQ6:AR6"/>
    <mergeCell ref="AQ7:AR7"/>
    <mergeCell ref="AQ8:AR8"/>
    <mergeCell ref="AQ9:AR9"/>
    <mergeCell ref="AE10:AF10"/>
    <mergeCell ref="AG10:AH10"/>
    <mergeCell ref="AI10:AJ10"/>
    <mergeCell ref="Q11:R11"/>
    <mergeCell ref="M14:N14"/>
    <mergeCell ref="M10:N10"/>
    <mergeCell ref="Q10:R10"/>
    <mergeCell ref="Q12:R12"/>
    <mergeCell ref="AU17:AV17"/>
    <mergeCell ref="AU18:AV18"/>
    <mergeCell ref="M12:N12"/>
    <mergeCell ref="M11:N11"/>
    <mergeCell ref="AC15:AD15"/>
    <mergeCell ref="M13:N13"/>
    <mergeCell ref="Q13:R13"/>
    <mergeCell ref="AC13:AD13"/>
    <mergeCell ref="Q15:R15"/>
    <mergeCell ref="U11:V11"/>
    <mergeCell ref="AK16:AL16"/>
    <mergeCell ref="AQ16:AR16"/>
    <mergeCell ref="AM18:AN18"/>
    <mergeCell ref="AO18:AP18"/>
    <mergeCell ref="AQ18:AR18"/>
    <mergeCell ref="AQ17:AR17"/>
    <mergeCell ref="AC16:AD16"/>
    <mergeCell ref="AK14:AL14"/>
    <mergeCell ref="AW14:AX14"/>
    <mergeCell ref="AE15:AF15"/>
    <mergeCell ref="AG15:AH15"/>
    <mergeCell ref="AI15:AJ15"/>
    <mergeCell ref="AE16:AF16"/>
    <mergeCell ref="AG16:AH16"/>
    <mergeCell ref="AI16:AJ16"/>
    <mergeCell ref="AM15:AN15"/>
    <mergeCell ref="AY18:AZ18"/>
    <mergeCell ref="AW12:AX12"/>
    <mergeCell ref="AW13:AX13"/>
    <mergeCell ref="AY17:AZ17"/>
    <mergeCell ref="AY16:AZ16"/>
    <mergeCell ref="AW16:AX16"/>
    <mergeCell ref="AW18:AX18"/>
    <mergeCell ref="AQ12:AR12"/>
    <mergeCell ref="AY14:AZ14"/>
    <mergeCell ref="AQ13:AR13"/>
    <mergeCell ref="AW15:AX15"/>
    <mergeCell ref="AY13:AZ13"/>
    <mergeCell ref="AQ15:AR15"/>
    <mergeCell ref="AY15:AZ15"/>
    <mergeCell ref="AK22:AL22"/>
    <mergeCell ref="AW22:AX22"/>
    <mergeCell ref="AQ22:AR22"/>
    <mergeCell ref="AW20:AX20"/>
    <mergeCell ref="AW21:AX21"/>
    <mergeCell ref="AK20:AL20"/>
    <mergeCell ref="AM20:AN20"/>
    <mergeCell ref="AO20:AP20"/>
    <mergeCell ref="AY22:AZ22"/>
    <mergeCell ref="AM22:AN22"/>
    <mergeCell ref="AO22:AP22"/>
    <mergeCell ref="AU22:AV22"/>
    <mergeCell ref="AS22:AT22"/>
    <mergeCell ref="G20:H20"/>
    <mergeCell ref="I20:J20"/>
    <mergeCell ref="G21:H21"/>
    <mergeCell ref="I21:J21"/>
    <mergeCell ref="S22:T22"/>
    <mergeCell ref="U22:V22"/>
    <mergeCell ref="Q22:R22"/>
    <mergeCell ref="AC22:AD22"/>
    <mergeCell ref="AA22:AB22"/>
    <mergeCell ref="Y22:Z22"/>
    <mergeCell ref="W22:X22"/>
    <mergeCell ref="M22:N22"/>
    <mergeCell ref="G23:H23"/>
    <mergeCell ref="I23:J23"/>
    <mergeCell ref="M23:N23"/>
    <mergeCell ref="K22:L22"/>
    <mergeCell ref="K23:L23"/>
    <mergeCell ref="G22:H22"/>
    <mergeCell ref="I22:J22"/>
    <mergeCell ref="AA23:AB23"/>
    <mergeCell ref="AE23:AF23"/>
    <mergeCell ref="AG23:AH23"/>
    <mergeCell ref="AI23:AJ23"/>
    <mergeCell ref="AC23:AD23"/>
    <mergeCell ref="AW23:AX23"/>
    <mergeCell ref="AQ23:AR23"/>
    <mergeCell ref="AY23:AZ23"/>
    <mergeCell ref="AM23:AN23"/>
    <mergeCell ref="AO23:AP23"/>
    <mergeCell ref="AU23:AV23"/>
    <mergeCell ref="AS23:AT23"/>
    <mergeCell ref="G24:H24"/>
    <mergeCell ref="I24:J24"/>
    <mergeCell ref="K24:L24"/>
    <mergeCell ref="Q24:R24"/>
    <mergeCell ref="M24:N24"/>
    <mergeCell ref="AC24:AD24"/>
    <mergeCell ref="AK24:AL24"/>
    <mergeCell ref="W24:X24"/>
    <mergeCell ref="AA24:AB24"/>
    <mergeCell ref="AE24:AF24"/>
    <mergeCell ref="AG24:AH24"/>
    <mergeCell ref="AI24:AJ24"/>
    <mergeCell ref="AW24:AX24"/>
    <mergeCell ref="AQ24:AR24"/>
    <mergeCell ref="AY24:AZ24"/>
    <mergeCell ref="AM24:AN24"/>
    <mergeCell ref="AO24:AP24"/>
    <mergeCell ref="AU24:AV24"/>
    <mergeCell ref="AS24:AT24"/>
    <mergeCell ref="G25:H25"/>
    <mergeCell ref="I25:J25"/>
    <mergeCell ref="K25:L25"/>
    <mergeCell ref="Q25:R25"/>
    <mergeCell ref="M25:N25"/>
    <mergeCell ref="AA25:AB25"/>
    <mergeCell ref="AE25:AF25"/>
    <mergeCell ref="AG25:AH25"/>
    <mergeCell ref="AI25:AJ25"/>
    <mergeCell ref="AW25:AX25"/>
    <mergeCell ref="AQ25:AR25"/>
    <mergeCell ref="AY25:AZ25"/>
    <mergeCell ref="AM25:AN25"/>
    <mergeCell ref="AO25:AP25"/>
    <mergeCell ref="AU25:AV25"/>
    <mergeCell ref="AS25:AT25"/>
    <mergeCell ref="G26:H26"/>
    <mergeCell ref="I26:J26"/>
    <mergeCell ref="Q26:R26"/>
    <mergeCell ref="AC26:AD26"/>
    <mergeCell ref="K26:L26"/>
    <mergeCell ref="M26:N26"/>
    <mergeCell ref="W26:X26"/>
    <mergeCell ref="AA26:AB26"/>
    <mergeCell ref="AE26:AF26"/>
    <mergeCell ref="AG26:AH26"/>
    <mergeCell ref="AI26:AJ26"/>
    <mergeCell ref="AW26:AX26"/>
    <mergeCell ref="AQ26:AR26"/>
    <mergeCell ref="AY26:AZ26"/>
    <mergeCell ref="AM26:AN26"/>
    <mergeCell ref="AO26:AP26"/>
    <mergeCell ref="AU26:AV26"/>
    <mergeCell ref="AS26:AT26"/>
    <mergeCell ref="G27:H27"/>
    <mergeCell ref="I27:J27"/>
    <mergeCell ref="Q27:R27"/>
    <mergeCell ref="AC27:AD27"/>
    <mergeCell ref="Y27:Z27"/>
    <mergeCell ref="W27:X27"/>
    <mergeCell ref="AA27:AB27"/>
    <mergeCell ref="S27:T27"/>
    <mergeCell ref="U27:V27"/>
    <mergeCell ref="AE27:AF27"/>
    <mergeCell ref="AG27:AH27"/>
    <mergeCell ref="AI27:AJ27"/>
    <mergeCell ref="AW27:AX27"/>
    <mergeCell ref="AQ27:AR27"/>
    <mergeCell ref="AY27:AZ27"/>
    <mergeCell ref="AM27:AN27"/>
    <mergeCell ref="AO27:AP27"/>
    <mergeCell ref="AU27:AV27"/>
    <mergeCell ref="AS27:AT27"/>
    <mergeCell ref="G28:H28"/>
    <mergeCell ref="I28:J28"/>
    <mergeCell ref="K28:L28"/>
    <mergeCell ref="Q28:R28"/>
    <mergeCell ref="M28:N28"/>
    <mergeCell ref="O28:P28"/>
    <mergeCell ref="W28:X28"/>
    <mergeCell ref="AA28:AB28"/>
    <mergeCell ref="AE28:AF28"/>
    <mergeCell ref="AG28:AH28"/>
    <mergeCell ref="AI28:AJ28"/>
    <mergeCell ref="AW28:AX28"/>
    <mergeCell ref="AQ28:AR28"/>
    <mergeCell ref="AY28:AZ28"/>
    <mergeCell ref="AM28:AN28"/>
    <mergeCell ref="AO28:AP28"/>
    <mergeCell ref="AU28:AV28"/>
    <mergeCell ref="AS28:AT28"/>
    <mergeCell ref="G29:H29"/>
    <mergeCell ref="I29:J29"/>
    <mergeCell ref="K29:L29"/>
    <mergeCell ref="Q29:R29"/>
    <mergeCell ref="M29:N29"/>
    <mergeCell ref="O29:P29"/>
    <mergeCell ref="W29:X29"/>
    <mergeCell ref="AA29:AB29"/>
    <mergeCell ref="AE29:AF29"/>
    <mergeCell ref="AG29:AH29"/>
    <mergeCell ref="AI29:AJ29"/>
    <mergeCell ref="AW29:AX29"/>
    <mergeCell ref="AQ29:AR29"/>
    <mergeCell ref="AY29:AZ29"/>
    <mergeCell ref="AM29:AN29"/>
    <mergeCell ref="AO29:AP29"/>
    <mergeCell ref="AU29:AV29"/>
    <mergeCell ref="AS29:AT29"/>
    <mergeCell ref="G39:H39"/>
    <mergeCell ref="I39:J39"/>
    <mergeCell ref="K39:L39"/>
    <mergeCell ref="AK39:AL39"/>
    <mergeCell ref="W39:X39"/>
    <mergeCell ref="AA39:AB39"/>
    <mergeCell ref="AC39:AD39"/>
    <mergeCell ref="M39:N39"/>
    <mergeCell ref="Q39:R39"/>
    <mergeCell ref="S39:T39"/>
    <mergeCell ref="U39:V39"/>
    <mergeCell ref="AA30:AB30"/>
    <mergeCell ref="G30:H30"/>
    <mergeCell ref="I30:J30"/>
    <mergeCell ref="U30:V30"/>
    <mergeCell ref="Q30:R30"/>
    <mergeCell ref="M30:N30"/>
    <mergeCell ref="K30:L30"/>
    <mergeCell ref="O30:P30"/>
    <mergeCell ref="K31:L31"/>
    <mergeCell ref="AU37:AV37"/>
    <mergeCell ref="AW37:AX37"/>
    <mergeCell ref="AY30:AZ30"/>
    <mergeCell ref="AM30:AN30"/>
    <mergeCell ref="AO30:AP30"/>
    <mergeCell ref="AU30:AV30"/>
    <mergeCell ref="AS30:AT30"/>
    <mergeCell ref="AQ37:AR37"/>
    <mergeCell ref="AY37:AZ37"/>
    <mergeCell ref="AS37:AT37"/>
    <mergeCell ref="AQ33:AR33"/>
    <mergeCell ref="AQ34:AR34"/>
    <mergeCell ref="AQ35:AR35"/>
    <mergeCell ref="AW30:AX30"/>
    <mergeCell ref="AQ30:AR30"/>
    <mergeCell ref="AQ31:AR31"/>
    <mergeCell ref="AQ32:AR32"/>
    <mergeCell ref="AW35:AX35"/>
    <mergeCell ref="AY39:AZ39"/>
    <mergeCell ref="AM39:AN39"/>
    <mergeCell ref="AO39:AP39"/>
    <mergeCell ref="AU39:AV39"/>
    <mergeCell ref="AW39:AX39"/>
    <mergeCell ref="AQ39:AR39"/>
    <mergeCell ref="AS39:AT39"/>
    <mergeCell ref="K32:L32"/>
    <mergeCell ref="U34:V34"/>
    <mergeCell ref="S33:T33"/>
    <mergeCell ref="M31:N31"/>
    <mergeCell ref="M32:N32"/>
    <mergeCell ref="Q31:R31"/>
    <mergeCell ref="Q32:R32"/>
    <mergeCell ref="Q33:R33"/>
    <mergeCell ref="U31:V31"/>
    <mergeCell ref="M33:N33"/>
    <mergeCell ref="G37:H37"/>
    <mergeCell ref="I37:J37"/>
    <mergeCell ref="S37:T37"/>
    <mergeCell ref="S30:T30"/>
    <mergeCell ref="S32:T32"/>
    <mergeCell ref="S34:T34"/>
    <mergeCell ref="S35:T35"/>
    <mergeCell ref="O34:P34"/>
    <mergeCell ref="O35:P35"/>
    <mergeCell ref="O36:P36"/>
    <mergeCell ref="S38:T38"/>
    <mergeCell ref="U38:V38"/>
    <mergeCell ref="M37:N37"/>
    <mergeCell ref="AC37:AD37"/>
    <mergeCell ref="W37:X37"/>
    <mergeCell ref="U37:V37"/>
    <mergeCell ref="M38:N38"/>
    <mergeCell ref="Q37:R37"/>
    <mergeCell ref="AA37:AB37"/>
    <mergeCell ref="AA38:AB38"/>
    <mergeCell ref="AY38:AZ38"/>
    <mergeCell ref="AK38:AL38"/>
    <mergeCell ref="AM38:AN38"/>
    <mergeCell ref="AO38:AP38"/>
    <mergeCell ref="AU38:AV38"/>
    <mergeCell ref="AW38:AX38"/>
    <mergeCell ref="AQ38:AR38"/>
    <mergeCell ref="AS38:AT38"/>
    <mergeCell ref="G38:H38"/>
    <mergeCell ref="I38:J38"/>
    <mergeCell ref="G31:H31"/>
    <mergeCell ref="I31:J31"/>
    <mergeCell ref="G32:H32"/>
    <mergeCell ref="I32:J32"/>
    <mergeCell ref="G33:H33"/>
    <mergeCell ref="I33:J33"/>
    <mergeCell ref="G34:H34"/>
    <mergeCell ref="I34:J34"/>
    <mergeCell ref="AY31:AZ31"/>
    <mergeCell ref="AK31:AL31"/>
    <mergeCell ref="AM31:AN31"/>
    <mergeCell ref="AO31:AP31"/>
    <mergeCell ref="AU31:AV31"/>
    <mergeCell ref="AW31:AX31"/>
    <mergeCell ref="AS31:AT31"/>
    <mergeCell ref="AY32:AZ32"/>
    <mergeCell ref="AK32:AL32"/>
    <mergeCell ref="AM32:AN32"/>
    <mergeCell ref="AO32:AP32"/>
    <mergeCell ref="AU32:AV32"/>
    <mergeCell ref="AW32:AX32"/>
    <mergeCell ref="AS32:AT32"/>
    <mergeCell ref="AY33:AZ33"/>
    <mergeCell ref="AU33:AV33"/>
    <mergeCell ref="AW33:AX33"/>
    <mergeCell ref="U33:V33"/>
    <mergeCell ref="AC33:AD33"/>
    <mergeCell ref="AA33:AB33"/>
    <mergeCell ref="AE33:AF33"/>
    <mergeCell ref="AG33:AH33"/>
    <mergeCell ref="AI33:AJ33"/>
    <mergeCell ref="AS33:AT33"/>
    <mergeCell ref="M34:N34"/>
    <mergeCell ref="W34:X34"/>
    <mergeCell ref="AA34:AB34"/>
    <mergeCell ref="Q34:R34"/>
    <mergeCell ref="AY34:AZ34"/>
    <mergeCell ref="AK34:AL34"/>
    <mergeCell ref="AM34:AN34"/>
    <mergeCell ref="AO34:AP34"/>
    <mergeCell ref="AU34:AV34"/>
    <mergeCell ref="AW34:AX34"/>
    <mergeCell ref="AS34:AT34"/>
    <mergeCell ref="G36:H36"/>
    <mergeCell ref="I36:J36"/>
    <mergeCell ref="Q35:R35"/>
    <mergeCell ref="W36:X36"/>
    <mergeCell ref="G35:H35"/>
    <mergeCell ref="I35:J35"/>
    <mergeCell ref="M35:N35"/>
    <mergeCell ref="U35:V35"/>
    <mergeCell ref="K35:L35"/>
    <mergeCell ref="K36:L36"/>
    <mergeCell ref="M36:N36"/>
    <mergeCell ref="AW36:AX36"/>
    <mergeCell ref="AQ36:AR36"/>
    <mergeCell ref="S36:T36"/>
    <mergeCell ref="U36:V36"/>
    <mergeCell ref="Q36:R36"/>
    <mergeCell ref="AA36:AB36"/>
    <mergeCell ref="AS36:AT36"/>
    <mergeCell ref="AC36:AD36"/>
    <mergeCell ref="AY36:AZ36"/>
    <mergeCell ref="AU36:AV36"/>
    <mergeCell ref="AY35:AZ35"/>
    <mergeCell ref="AK35:AL35"/>
    <mergeCell ref="AM35:AN35"/>
    <mergeCell ref="AO35:AP35"/>
    <mergeCell ref="AU35:AV35"/>
    <mergeCell ref="AS35:AT35"/>
    <mergeCell ref="W10:X10"/>
    <mergeCell ref="AA11:AB11"/>
    <mergeCell ref="U10:V10"/>
    <mergeCell ref="S10:T10"/>
    <mergeCell ref="S11:T11"/>
    <mergeCell ref="Y12:Z12"/>
    <mergeCell ref="S12:T12"/>
    <mergeCell ref="U12:V12"/>
    <mergeCell ref="AC31:AD31"/>
    <mergeCell ref="AA31:AB31"/>
    <mergeCell ref="W31:X31"/>
    <mergeCell ref="AC30:AD30"/>
    <mergeCell ref="AC29:AD29"/>
    <mergeCell ref="AC28:AD28"/>
    <mergeCell ref="AC25:AD25"/>
    <mergeCell ref="AC35:AD35"/>
    <mergeCell ref="BB9:BC9"/>
    <mergeCell ref="BD9:BE9"/>
    <mergeCell ref="BB11:BC11"/>
    <mergeCell ref="BD11:BE11"/>
    <mergeCell ref="BD14:BE14"/>
    <mergeCell ref="BD16:BE16"/>
    <mergeCell ref="BD18:BE18"/>
    <mergeCell ref="AM21:AN21"/>
    <mergeCell ref="AU21:AV21"/>
    <mergeCell ref="BF9:BG9"/>
    <mergeCell ref="AE12:AF12"/>
    <mergeCell ref="AG12:AH12"/>
    <mergeCell ref="AI12:AJ12"/>
    <mergeCell ref="AY12:AZ12"/>
    <mergeCell ref="AK11:AL11"/>
    <mergeCell ref="AK10:AL10"/>
    <mergeCell ref="AK12:AL12"/>
    <mergeCell ref="BD10:BE10"/>
    <mergeCell ref="BF10:BG10"/>
    <mergeCell ref="BF11:BG11"/>
    <mergeCell ref="BD12:BE12"/>
    <mergeCell ref="BF12:BG12"/>
    <mergeCell ref="BB13:BC13"/>
    <mergeCell ref="BD13:BE13"/>
    <mergeCell ref="BF13:BG13"/>
    <mergeCell ref="BF14:BG14"/>
    <mergeCell ref="BB15:BC15"/>
    <mergeCell ref="BD15:BE15"/>
    <mergeCell ref="BF15:BG15"/>
    <mergeCell ref="BF16:BG16"/>
    <mergeCell ref="BB17:BC17"/>
    <mergeCell ref="BD17:BE17"/>
    <mergeCell ref="BF17:BG17"/>
    <mergeCell ref="BF18:BG18"/>
    <mergeCell ref="BD19:BE19"/>
    <mergeCell ref="BF19:BG19"/>
    <mergeCell ref="BD20:BE20"/>
    <mergeCell ref="BF20:BG20"/>
    <mergeCell ref="AY21:AZ21"/>
    <mergeCell ref="AS20:AT20"/>
    <mergeCell ref="AY20:AZ20"/>
    <mergeCell ref="AU20:AV20"/>
    <mergeCell ref="I8:J8"/>
    <mergeCell ref="G6:H6"/>
    <mergeCell ref="G7:H7"/>
    <mergeCell ref="BB20:BC20"/>
    <mergeCell ref="BB18:BC18"/>
    <mergeCell ref="BB16:BC16"/>
    <mergeCell ref="BB14:BC14"/>
    <mergeCell ref="BB12:BC12"/>
    <mergeCell ref="BB10:BC10"/>
    <mergeCell ref="BB8:BG8"/>
    <mergeCell ref="M6:N6"/>
    <mergeCell ref="S6:T6"/>
    <mergeCell ref="U6:V6"/>
    <mergeCell ref="A6:B6"/>
    <mergeCell ref="K6:L6"/>
    <mergeCell ref="E6:F6"/>
    <mergeCell ref="O6:P6"/>
    <mergeCell ref="Q6:R6"/>
    <mergeCell ref="I6:J6"/>
    <mergeCell ref="W6:X6"/>
    <mergeCell ref="AG6:AH6"/>
    <mergeCell ref="AI6:AJ6"/>
    <mergeCell ref="AE6:AF6"/>
    <mergeCell ref="Y6:Z6"/>
    <mergeCell ref="AA6:AB6"/>
    <mergeCell ref="AC6:AD6"/>
    <mergeCell ref="AM6:AN6"/>
    <mergeCell ref="AO6:AP6"/>
    <mergeCell ref="AK6:AL6"/>
    <mergeCell ref="I7:J7"/>
    <mergeCell ref="M7:N7"/>
    <mergeCell ref="S7:T7"/>
    <mergeCell ref="U7:V7"/>
    <mergeCell ref="AM7:AN7"/>
    <mergeCell ref="AO7:AP7"/>
    <mergeCell ref="AK7:AL7"/>
    <mergeCell ref="U8:V8"/>
    <mergeCell ref="AE8:AF8"/>
    <mergeCell ref="AC8:AD8"/>
    <mergeCell ref="E7:F7"/>
    <mergeCell ref="W7:X7"/>
    <mergeCell ref="K7:L7"/>
    <mergeCell ref="O7:P7"/>
    <mergeCell ref="Q7:R7"/>
    <mergeCell ref="AE7:AF7"/>
    <mergeCell ref="G8:H8"/>
    <mergeCell ref="K8:L8"/>
    <mergeCell ref="M8:N8"/>
    <mergeCell ref="O8:P8"/>
    <mergeCell ref="S8:T8"/>
    <mergeCell ref="W8:X8"/>
    <mergeCell ref="Y8:Z8"/>
    <mergeCell ref="AA8:AB8"/>
    <mergeCell ref="AS8:AT8"/>
    <mergeCell ref="AI8:AJ8"/>
    <mergeCell ref="AM8:AN8"/>
    <mergeCell ref="AK8:AL8"/>
    <mergeCell ref="AU8:AV8"/>
    <mergeCell ref="G9:H9"/>
    <mergeCell ref="I9:J9"/>
    <mergeCell ref="K9:L9"/>
    <mergeCell ref="M9:N9"/>
    <mergeCell ref="O9:P9"/>
    <mergeCell ref="AA9:AB9"/>
    <mergeCell ref="AC9:AD9"/>
    <mergeCell ref="AO8:AP8"/>
    <mergeCell ref="AM9:AN9"/>
    <mergeCell ref="AS11:AT11"/>
    <mergeCell ref="AU11:AV11"/>
    <mergeCell ref="AQ11:AR11"/>
    <mergeCell ref="AO9:AP9"/>
    <mergeCell ref="AS9:AT9"/>
    <mergeCell ref="AU9:AV9"/>
    <mergeCell ref="AO10:AP10"/>
    <mergeCell ref="AS10:AT10"/>
    <mergeCell ref="AU10:AV10"/>
    <mergeCell ref="AQ10:AR10"/>
    <mergeCell ref="Y7:Z7"/>
    <mergeCell ref="AA7:AB7"/>
    <mergeCell ref="AC7:AD7"/>
    <mergeCell ref="AM11:AN11"/>
    <mergeCell ref="AM10:AN10"/>
    <mergeCell ref="AG9:AH9"/>
    <mergeCell ref="AI9:AJ9"/>
    <mergeCell ref="AG7:AH7"/>
    <mergeCell ref="AI7:AJ7"/>
    <mergeCell ref="AA10:AB10"/>
    <mergeCell ref="AK9:AL9"/>
    <mergeCell ref="AG8:AH8"/>
    <mergeCell ref="A9:B9"/>
    <mergeCell ref="BB22:BC22"/>
    <mergeCell ref="AO13:AP13"/>
    <mergeCell ref="AS13:AT13"/>
    <mergeCell ref="AU13:AV13"/>
    <mergeCell ref="AO16:AP16"/>
    <mergeCell ref="AS16:AT16"/>
    <mergeCell ref="AU16:AV16"/>
    <mergeCell ref="BD22:BE22"/>
    <mergeCell ref="AM16:AN16"/>
    <mergeCell ref="AO12:AP12"/>
    <mergeCell ref="AO11:AP11"/>
    <mergeCell ref="AS12:AT12"/>
    <mergeCell ref="AU12:AV12"/>
    <mergeCell ref="AQ14:AR14"/>
    <mergeCell ref="AU14:AV14"/>
    <mergeCell ref="AO14:AP14"/>
    <mergeCell ref="AS14:AT14"/>
    <mergeCell ref="BF22:BG22"/>
    <mergeCell ref="AS19:AT19"/>
    <mergeCell ref="AU19:AV19"/>
    <mergeCell ref="AO15:AP15"/>
    <mergeCell ref="AS15:AT15"/>
    <mergeCell ref="AU15:AV15"/>
    <mergeCell ref="BB21:BC21"/>
    <mergeCell ref="BD21:BE21"/>
    <mergeCell ref="BF21:BG21"/>
    <mergeCell ref="BB19:BC19"/>
    <mergeCell ref="BB23:BC23"/>
    <mergeCell ref="BD23:BE23"/>
    <mergeCell ref="BF23:BG23"/>
    <mergeCell ref="BB24:BC24"/>
    <mergeCell ref="BD24:BE24"/>
    <mergeCell ref="BF24:BG24"/>
    <mergeCell ref="BB25:BC25"/>
    <mergeCell ref="BD25:BE25"/>
    <mergeCell ref="BF25:BG25"/>
    <mergeCell ref="BB26:BC26"/>
    <mergeCell ref="BD26:BE26"/>
    <mergeCell ref="BF26:BG26"/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J45"/>
  <sheetViews>
    <sheetView showGridLines="0" zoomScale="85" zoomScaleNormal="85" zoomScaleSheetLayoutView="85" workbookViewId="0" topLeftCell="A1">
      <selection activeCell="D3" sqref="D3:V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218</v>
      </c>
      <c r="AS1" s="283"/>
      <c r="AT1" s="284"/>
      <c r="AU1" s="335" t="s">
        <v>552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16" t="s">
        <v>549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22</v>
      </c>
      <c r="B3" s="309"/>
      <c r="C3" s="310"/>
      <c r="D3" s="287" t="s">
        <v>544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224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225</v>
      </c>
      <c r="B4" s="170"/>
      <c r="C4" s="286"/>
      <c r="D4" s="506" t="s">
        <v>551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228</v>
      </c>
      <c r="AS4" s="275"/>
      <c r="AT4" s="276"/>
      <c r="AU4" s="7"/>
      <c r="AV4" s="15">
        <v>1</v>
      </c>
      <c r="AW4" s="7"/>
      <c r="AX4" s="7" t="s">
        <v>229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4</v>
      </c>
      <c r="B6" s="830"/>
      <c r="C6" s="113"/>
      <c r="D6" s="113"/>
      <c r="E6" s="770"/>
      <c r="F6" s="872"/>
      <c r="G6" s="770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/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97" t="s">
        <v>4</v>
      </c>
      <c r="B7" s="873"/>
      <c r="C7" s="114"/>
      <c r="D7" s="114"/>
      <c r="E7" s="773"/>
      <c r="F7" s="871"/>
      <c r="G7" s="773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/>
      <c r="AX7" s="724"/>
      <c r="AY7" s="659"/>
      <c r="AZ7" s="715"/>
      <c r="BA7" s="91"/>
      <c r="BB7" s="95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548</v>
      </c>
      <c r="B8" s="803"/>
      <c r="C8" s="803"/>
      <c r="D8" s="803"/>
      <c r="E8" s="803"/>
      <c r="F8" s="719"/>
      <c r="G8" s="715" t="s">
        <v>584</v>
      </c>
      <c r="H8" s="658"/>
      <c r="I8" s="658" t="s">
        <v>34</v>
      </c>
      <c r="J8" s="658"/>
      <c r="K8" s="658" t="s">
        <v>418</v>
      </c>
      <c r="L8" s="658"/>
      <c r="M8" s="658" t="s">
        <v>585</v>
      </c>
      <c r="N8" s="658"/>
      <c r="O8" s="658"/>
      <c r="P8" s="658"/>
      <c r="Q8" s="658"/>
      <c r="R8" s="658"/>
      <c r="S8" s="658" t="s">
        <v>547</v>
      </c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/>
      <c r="AX8" s="724"/>
      <c r="AY8" s="726"/>
      <c r="AZ8" s="727"/>
      <c r="BA8" s="91"/>
      <c r="BB8" s="533"/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4</v>
      </c>
      <c r="B9" s="814"/>
      <c r="C9" s="115"/>
      <c r="D9" s="115"/>
      <c r="E9" s="717"/>
      <c r="F9" s="854"/>
      <c r="G9" s="717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/>
      <c r="AX9" s="723"/>
      <c r="AY9" s="728"/>
      <c r="AZ9" s="729"/>
      <c r="BA9" s="92"/>
      <c r="BB9" s="869"/>
      <c r="BC9" s="870"/>
      <c r="BD9" s="870"/>
      <c r="BE9" s="870"/>
      <c r="BF9" s="870"/>
      <c r="BG9" s="870"/>
      <c r="BH9" s="13"/>
      <c r="BI9" s="13"/>
      <c r="BJ9" s="13"/>
    </row>
    <row r="10" spans="1:62" ht="11.25" customHeight="1">
      <c r="A10" s="108" t="str">
        <f>"C "&amp;G10&amp;" x "&amp;I10&amp;" x "&amp;K10&amp;" x "&amp;M10</f>
        <v>C 75 x 40 x 5 x 7</v>
      </c>
      <c r="B10" s="109"/>
      <c r="C10" s="103"/>
      <c r="D10" s="103"/>
      <c r="E10" s="103"/>
      <c r="F10" s="86"/>
      <c r="G10" s="669">
        <v>75</v>
      </c>
      <c r="H10" s="664"/>
      <c r="I10" s="664">
        <v>40</v>
      </c>
      <c r="J10" s="664"/>
      <c r="K10" s="664">
        <v>5</v>
      </c>
      <c r="L10" s="664"/>
      <c r="M10" s="664">
        <v>7</v>
      </c>
      <c r="N10" s="664"/>
      <c r="O10" s="664"/>
      <c r="P10" s="664"/>
      <c r="Q10" s="664"/>
      <c r="R10" s="664"/>
      <c r="S10" s="664">
        <v>6.92</v>
      </c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/>
      <c r="AX10" s="664"/>
      <c r="AY10" s="668"/>
      <c r="AZ10" s="669"/>
      <c r="BA10" s="86"/>
      <c r="BB10" s="869"/>
      <c r="BC10" s="870"/>
      <c r="BD10" s="870"/>
      <c r="BE10" s="870"/>
      <c r="BF10" s="870"/>
      <c r="BG10" s="870"/>
      <c r="BH10" s="13"/>
      <c r="BI10" s="13"/>
      <c r="BJ10" s="13"/>
    </row>
    <row r="11" spans="1:62" ht="11.25" customHeight="1">
      <c r="A11" s="106" t="str">
        <f aca="true" t="shared" si="0" ref="A11:A22">"C "&amp;G11&amp;" x "&amp;I11&amp;" x "&amp;K11&amp;" x "&amp;M11</f>
        <v>C 100 x 50 x 5 x 7.5</v>
      </c>
      <c r="B11" s="107"/>
      <c r="C11" s="116"/>
      <c r="D11" s="116"/>
      <c r="E11" s="116"/>
      <c r="F11" s="87"/>
      <c r="G11" s="667">
        <v>100</v>
      </c>
      <c r="H11" s="649"/>
      <c r="I11" s="649">
        <v>50</v>
      </c>
      <c r="J11" s="649"/>
      <c r="K11" s="649">
        <v>5</v>
      </c>
      <c r="L11" s="649"/>
      <c r="M11" s="649">
        <v>7.5</v>
      </c>
      <c r="N11" s="649"/>
      <c r="O11" s="649"/>
      <c r="P11" s="649"/>
      <c r="Q11" s="649"/>
      <c r="R11" s="649"/>
      <c r="S11" s="649">
        <v>9.36</v>
      </c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/>
      <c r="AX11" s="649"/>
      <c r="AY11" s="666"/>
      <c r="AZ11" s="667"/>
      <c r="BA11" s="87"/>
      <c r="BB11" s="869"/>
      <c r="BC11" s="870"/>
      <c r="BD11" s="870"/>
      <c r="BE11" s="870"/>
      <c r="BF11" s="870"/>
      <c r="BG11" s="870"/>
      <c r="BH11" s="13"/>
      <c r="BI11" s="13"/>
      <c r="BJ11" s="13"/>
    </row>
    <row r="12" spans="1:62" ht="11.25" customHeight="1">
      <c r="A12" s="106" t="str">
        <f t="shared" si="0"/>
        <v>C 125 x 65 x 6 x 8</v>
      </c>
      <c r="B12" s="107"/>
      <c r="C12" s="116"/>
      <c r="D12" s="116"/>
      <c r="E12" s="116"/>
      <c r="F12" s="87"/>
      <c r="G12" s="712">
        <v>125</v>
      </c>
      <c r="H12" s="665"/>
      <c r="I12" s="665">
        <v>65</v>
      </c>
      <c r="J12" s="665"/>
      <c r="K12" s="665">
        <v>6</v>
      </c>
      <c r="L12" s="665"/>
      <c r="M12" s="665">
        <v>8</v>
      </c>
      <c r="N12" s="665"/>
      <c r="O12" s="665"/>
      <c r="P12" s="665"/>
      <c r="Q12" s="665"/>
      <c r="R12" s="665"/>
      <c r="S12" s="665">
        <v>13.4</v>
      </c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/>
      <c r="AX12" s="665"/>
      <c r="AY12" s="665"/>
      <c r="AZ12" s="665"/>
      <c r="BA12" s="88"/>
      <c r="BB12" s="869"/>
      <c r="BC12" s="870"/>
      <c r="BD12" s="870"/>
      <c r="BE12" s="870"/>
      <c r="BF12" s="870"/>
      <c r="BG12" s="870"/>
      <c r="BH12" s="13"/>
      <c r="BI12" s="13"/>
      <c r="BJ12" s="13"/>
    </row>
    <row r="13" spans="1:62" ht="11.25" customHeight="1">
      <c r="A13" s="106" t="str">
        <f t="shared" si="0"/>
        <v>C 150 x 75 x 6.5 x 10</v>
      </c>
      <c r="B13" s="107"/>
      <c r="C13" s="116"/>
      <c r="D13" s="116"/>
      <c r="E13" s="116"/>
      <c r="F13" s="87"/>
      <c r="G13" s="667">
        <v>150</v>
      </c>
      <c r="H13" s="649"/>
      <c r="I13" s="649">
        <v>75</v>
      </c>
      <c r="J13" s="649"/>
      <c r="K13" s="649">
        <v>6.5</v>
      </c>
      <c r="L13" s="649"/>
      <c r="M13" s="649">
        <v>10</v>
      </c>
      <c r="N13" s="649"/>
      <c r="O13" s="649"/>
      <c r="P13" s="649"/>
      <c r="Q13" s="649"/>
      <c r="R13" s="649"/>
      <c r="S13" s="649">
        <v>18.6</v>
      </c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87"/>
      <c r="BB13" s="869"/>
      <c r="BC13" s="870"/>
      <c r="BD13" s="870"/>
      <c r="BE13" s="870"/>
      <c r="BF13" s="870"/>
      <c r="BG13" s="870"/>
      <c r="BH13" s="13"/>
      <c r="BI13" s="13"/>
      <c r="BJ13" s="13"/>
    </row>
    <row r="14" spans="1:62" ht="11.25" customHeight="1">
      <c r="A14" s="106" t="str">
        <f t="shared" si="0"/>
        <v>C 150 x 75 x 9 x 12.5</v>
      </c>
      <c r="B14" s="107"/>
      <c r="C14" s="116"/>
      <c r="D14" s="116"/>
      <c r="E14" s="116"/>
      <c r="F14" s="87"/>
      <c r="G14" s="667">
        <v>150</v>
      </c>
      <c r="H14" s="649"/>
      <c r="I14" s="649">
        <v>75</v>
      </c>
      <c r="J14" s="649"/>
      <c r="K14" s="649">
        <v>9</v>
      </c>
      <c r="L14" s="649"/>
      <c r="M14" s="649">
        <v>12.5</v>
      </c>
      <c r="N14" s="649"/>
      <c r="O14" s="649"/>
      <c r="P14" s="649"/>
      <c r="Q14" s="649"/>
      <c r="R14" s="649"/>
      <c r="S14" s="649">
        <v>24</v>
      </c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87"/>
      <c r="BB14" s="869"/>
      <c r="BC14" s="870"/>
      <c r="BD14" s="870"/>
      <c r="BE14" s="870"/>
      <c r="BF14" s="870"/>
      <c r="BG14" s="870"/>
      <c r="BH14" s="13"/>
      <c r="BI14" s="13"/>
      <c r="BJ14" s="13"/>
    </row>
    <row r="15" spans="1:62" ht="11.25" customHeight="1">
      <c r="A15" s="106" t="str">
        <f t="shared" si="0"/>
        <v>C 180 x 75 x 7 x 10.5</v>
      </c>
      <c r="B15" s="107"/>
      <c r="C15" s="116"/>
      <c r="D15" s="116"/>
      <c r="E15" s="116"/>
      <c r="F15" s="87"/>
      <c r="G15" s="667">
        <v>180</v>
      </c>
      <c r="H15" s="649"/>
      <c r="I15" s="649">
        <v>75</v>
      </c>
      <c r="J15" s="649"/>
      <c r="K15" s="649">
        <v>7</v>
      </c>
      <c r="L15" s="649"/>
      <c r="M15" s="649">
        <v>10.5</v>
      </c>
      <c r="N15" s="649"/>
      <c r="O15" s="649"/>
      <c r="P15" s="649"/>
      <c r="Q15" s="649"/>
      <c r="R15" s="649"/>
      <c r="S15" s="649">
        <v>21.4</v>
      </c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87"/>
      <c r="BB15" s="869"/>
      <c r="BC15" s="870"/>
      <c r="BD15" s="870"/>
      <c r="BE15" s="870"/>
      <c r="BF15" s="870"/>
      <c r="BG15" s="870"/>
      <c r="BH15" s="13"/>
      <c r="BI15" s="13"/>
      <c r="BJ15" s="13"/>
    </row>
    <row r="16" spans="1:62" ht="11.25" customHeight="1">
      <c r="A16" s="106" t="str">
        <f t="shared" si="0"/>
        <v>C 200 x 80 x 7.5 x 11</v>
      </c>
      <c r="B16" s="107"/>
      <c r="C16" s="116"/>
      <c r="D16" s="116"/>
      <c r="E16" s="116"/>
      <c r="F16" s="87"/>
      <c r="G16" s="667">
        <v>200</v>
      </c>
      <c r="H16" s="649"/>
      <c r="I16" s="649">
        <v>80</v>
      </c>
      <c r="J16" s="649"/>
      <c r="K16" s="649">
        <v>7.5</v>
      </c>
      <c r="L16" s="649"/>
      <c r="M16" s="649">
        <v>11</v>
      </c>
      <c r="N16" s="649"/>
      <c r="O16" s="649"/>
      <c r="P16" s="649"/>
      <c r="Q16" s="649"/>
      <c r="R16" s="649"/>
      <c r="S16" s="649">
        <v>24.6</v>
      </c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87"/>
      <c r="BB16" s="869"/>
      <c r="BC16" s="870"/>
      <c r="BD16" s="870"/>
      <c r="BE16" s="870"/>
      <c r="BF16" s="870"/>
      <c r="BG16" s="870"/>
      <c r="BH16" s="13"/>
      <c r="BI16" s="13"/>
      <c r="BJ16" s="13"/>
    </row>
    <row r="17" spans="1:62" ht="11.25" customHeight="1">
      <c r="A17" s="106" t="str">
        <f t="shared" si="0"/>
        <v>C 200 x 90 x 8 x 13.5</v>
      </c>
      <c r="B17" s="107"/>
      <c r="C17" s="116"/>
      <c r="D17" s="116"/>
      <c r="E17" s="116"/>
      <c r="F17" s="87"/>
      <c r="G17" s="667">
        <v>200</v>
      </c>
      <c r="H17" s="649"/>
      <c r="I17" s="649">
        <v>90</v>
      </c>
      <c r="J17" s="649"/>
      <c r="K17" s="649">
        <v>8</v>
      </c>
      <c r="L17" s="649"/>
      <c r="M17" s="649">
        <v>13.5</v>
      </c>
      <c r="N17" s="649"/>
      <c r="O17" s="649"/>
      <c r="P17" s="649"/>
      <c r="Q17" s="649"/>
      <c r="R17" s="649"/>
      <c r="S17" s="649">
        <v>30.3</v>
      </c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87"/>
      <c r="BB17" s="869"/>
      <c r="BC17" s="870"/>
      <c r="BD17" s="870"/>
      <c r="BE17" s="870"/>
      <c r="BF17" s="870"/>
      <c r="BG17" s="870"/>
      <c r="BH17" s="13"/>
      <c r="BI17" s="13"/>
      <c r="BJ17" s="13"/>
    </row>
    <row r="18" spans="1:62" ht="11.25" customHeight="1">
      <c r="A18" s="106" t="str">
        <f t="shared" si="0"/>
        <v>C 250 x 90 x 9 x 13</v>
      </c>
      <c r="B18" s="107"/>
      <c r="C18" s="116"/>
      <c r="D18" s="116"/>
      <c r="E18" s="116"/>
      <c r="F18" s="87"/>
      <c r="G18" s="667">
        <v>250</v>
      </c>
      <c r="H18" s="649"/>
      <c r="I18" s="649">
        <v>90</v>
      </c>
      <c r="J18" s="649"/>
      <c r="K18" s="649">
        <v>9</v>
      </c>
      <c r="L18" s="649"/>
      <c r="M18" s="649">
        <v>13</v>
      </c>
      <c r="N18" s="649"/>
      <c r="O18" s="649"/>
      <c r="P18" s="649"/>
      <c r="Q18" s="649"/>
      <c r="R18" s="649"/>
      <c r="S18" s="649">
        <v>34.6</v>
      </c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87"/>
      <c r="BB18" s="869"/>
      <c r="BC18" s="870"/>
      <c r="BD18" s="870"/>
      <c r="BE18" s="870"/>
      <c r="BF18" s="870"/>
      <c r="BG18" s="870"/>
      <c r="BH18" s="13"/>
      <c r="BI18" s="13"/>
      <c r="BJ18" s="13"/>
    </row>
    <row r="19" spans="1:62" ht="11.25" customHeight="1">
      <c r="A19" s="106" t="str">
        <f t="shared" si="0"/>
        <v>C 250 x 90 x 11 x 14.5</v>
      </c>
      <c r="B19" s="107"/>
      <c r="C19" s="116"/>
      <c r="D19" s="116"/>
      <c r="E19" s="116"/>
      <c r="F19" s="87"/>
      <c r="G19" s="667">
        <v>250</v>
      </c>
      <c r="H19" s="649"/>
      <c r="I19" s="649">
        <v>90</v>
      </c>
      <c r="J19" s="649"/>
      <c r="K19" s="649">
        <v>11</v>
      </c>
      <c r="L19" s="649"/>
      <c r="M19" s="649">
        <v>14.5</v>
      </c>
      <c r="N19" s="649"/>
      <c r="O19" s="649"/>
      <c r="P19" s="649"/>
      <c r="Q19" s="649"/>
      <c r="R19" s="649"/>
      <c r="S19" s="649">
        <v>40.2</v>
      </c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/>
      <c r="AX19" s="665"/>
      <c r="AY19" s="665"/>
      <c r="AZ19" s="665"/>
      <c r="BA19" s="88"/>
      <c r="BB19" s="869"/>
      <c r="BC19" s="870"/>
      <c r="BD19" s="870"/>
      <c r="BE19" s="870"/>
      <c r="BF19" s="870"/>
      <c r="BG19" s="870"/>
      <c r="BH19" s="13"/>
      <c r="BI19" s="13"/>
      <c r="BJ19" s="13"/>
    </row>
    <row r="20" spans="1:62" ht="11.25" customHeight="1">
      <c r="A20" s="106" t="str">
        <f t="shared" si="0"/>
        <v>C 300 x 90 x 9 x 13</v>
      </c>
      <c r="B20" s="107"/>
      <c r="C20" s="116"/>
      <c r="D20" s="116"/>
      <c r="E20" s="116"/>
      <c r="F20" s="87"/>
      <c r="G20" s="667">
        <v>300</v>
      </c>
      <c r="H20" s="649"/>
      <c r="I20" s="649">
        <v>90</v>
      </c>
      <c r="J20" s="649"/>
      <c r="K20" s="649">
        <v>9</v>
      </c>
      <c r="L20" s="649"/>
      <c r="M20" s="649">
        <v>13</v>
      </c>
      <c r="N20" s="649"/>
      <c r="O20" s="649"/>
      <c r="P20" s="649"/>
      <c r="Q20" s="649"/>
      <c r="R20" s="649"/>
      <c r="S20" s="649">
        <v>38.1</v>
      </c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66"/>
      <c r="AZ20" s="667"/>
      <c r="BA20" s="87"/>
      <c r="BB20" s="869"/>
      <c r="BC20" s="870"/>
      <c r="BD20" s="870"/>
      <c r="BE20" s="870"/>
      <c r="BF20" s="870"/>
      <c r="BG20" s="870"/>
      <c r="BH20" s="13"/>
      <c r="BI20" s="13"/>
      <c r="BJ20" s="13"/>
    </row>
    <row r="21" spans="1:62" ht="11.25" customHeight="1">
      <c r="A21" s="106" t="str">
        <f t="shared" si="0"/>
        <v>C 300 x 90 x 10 x 15.5</v>
      </c>
      <c r="B21" s="107"/>
      <c r="C21" s="116"/>
      <c r="D21" s="116"/>
      <c r="E21" s="116"/>
      <c r="F21" s="87"/>
      <c r="G21" s="667">
        <v>300</v>
      </c>
      <c r="H21" s="649"/>
      <c r="I21" s="649">
        <v>90</v>
      </c>
      <c r="J21" s="649"/>
      <c r="K21" s="649">
        <v>10</v>
      </c>
      <c r="L21" s="649"/>
      <c r="M21" s="649">
        <v>15.5</v>
      </c>
      <c r="N21" s="649"/>
      <c r="O21" s="649"/>
      <c r="P21" s="649"/>
      <c r="Q21" s="649"/>
      <c r="R21" s="649"/>
      <c r="S21" s="649">
        <v>43.8</v>
      </c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66"/>
      <c r="AZ21" s="667"/>
      <c r="BA21" s="87"/>
      <c r="BB21" s="869"/>
      <c r="BC21" s="870"/>
      <c r="BD21" s="870"/>
      <c r="BE21" s="870"/>
      <c r="BF21" s="870"/>
      <c r="BG21" s="870"/>
      <c r="BH21" s="13"/>
      <c r="BI21" s="13"/>
      <c r="BJ21" s="13"/>
    </row>
    <row r="22" spans="1:62" ht="11.25" customHeight="1">
      <c r="A22" s="106" t="str">
        <f t="shared" si="0"/>
        <v>C 300 x 90 x 12 x 16</v>
      </c>
      <c r="B22" s="107"/>
      <c r="C22" s="116"/>
      <c r="D22" s="116"/>
      <c r="E22" s="116"/>
      <c r="F22" s="87"/>
      <c r="G22" s="839">
        <v>300</v>
      </c>
      <c r="H22" s="699"/>
      <c r="I22" s="699">
        <v>90</v>
      </c>
      <c r="J22" s="699"/>
      <c r="K22" s="699">
        <v>12</v>
      </c>
      <c r="L22" s="699"/>
      <c r="M22" s="699">
        <v>16</v>
      </c>
      <c r="N22" s="699"/>
      <c r="O22" s="699"/>
      <c r="P22" s="699"/>
      <c r="Q22" s="699"/>
      <c r="R22" s="699"/>
      <c r="S22" s="699">
        <v>48.6</v>
      </c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65"/>
      <c r="AX22" s="665"/>
      <c r="AY22" s="665"/>
      <c r="AZ22" s="665"/>
      <c r="BA22" s="88"/>
      <c r="BB22" s="869"/>
      <c r="BC22" s="870"/>
      <c r="BD22" s="870"/>
      <c r="BE22" s="870"/>
      <c r="BF22" s="870"/>
      <c r="BG22" s="870"/>
      <c r="BH22" s="13"/>
      <c r="BI22" s="13"/>
      <c r="BJ22" s="13"/>
    </row>
    <row r="23" spans="1:62" ht="11.25" customHeight="1">
      <c r="A23" s="106"/>
      <c r="B23" s="107"/>
      <c r="C23" s="116"/>
      <c r="D23" s="116"/>
      <c r="E23" s="116"/>
      <c r="F23" s="87"/>
      <c r="G23" s="667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87"/>
      <c r="BB23" s="869"/>
      <c r="BC23" s="870"/>
      <c r="BD23" s="870"/>
      <c r="BE23" s="870"/>
      <c r="BF23" s="870"/>
      <c r="BG23" s="870"/>
      <c r="BH23" s="13"/>
      <c r="BI23" s="13"/>
      <c r="BJ23" s="13"/>
    </row>
    <row r="24" spans="1:62" ht="11.25" customHeight="1">
      <c r="A24" s="106"/>
      <c r="B24" s="107"/>
      <c r="C24" s="116"/>
      <c r="D24" s="116"/>
      <c r="E24" s="116"/>
      <c r="F24" s="87"/>
      <c r="G24" s="667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87"/>
      <c r="BB24" s="869"/>
      <c r="BC24" s="870"/>
      <c r="BD24" s="870"/>
      <c r="BE24" s="870"/>
      <c r="BF24" s="870"/>
      <c r="BG24" s="870"/>
      <c r="BH24" s="13"/>
      <c r="BI24" s="13"/>
      <c r="BJ24" s="13"/>
    </row>
    <row r="25" spans="1:62" ht="11.25" customHeight="1">
      <c r="A25" s="106"/>
      <c r="B25" s="107"/>
      <c r="C25" s="116"/>
      <c r="D25" s="116"/>
      <c r="E25" s="116"/>
      <c r="F25" s="87"/>
      <c r="G25" s="667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87"/>
      <c r="BB25" s="869"/>
      <c r="BC25" s="870"/>
      <c r="BD25" s="870"/>
      <c r="BE25" s="870"/>
      <c r="BF25" s="870"/>
      <c r="BG25" s="870"/>
      <c r="BH25" s="13"/>
      <c r="BI25" s="13"/>
      <c r="BJ25" s="13"/>
    </row>
    <row r="26" spans="1:62" ht="11.25" customHeight="1">
      <c r="A26" s="106"/>
      <c r="B26" s="107"/>
      <c r="C26" s="116"/>
      <c r="D26" s="116"/>
      <c r="E26" s="116"/>
      <c r="F26" s="87"/>
      <c r="G26" s="667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87"/>
      <c r="BB26" s="869"/>
      <c r="BC26" s="870"/>
      <c r="BD26" s="870"/>
      <c r="BE26" s="870"/>
      <c r="BF26" s="870"/>
      <c r="BG26" s="870"/>
      <c r="BH26" s="13"/>
      <c r="BI26" s="13"/>
      <c r="BJ26" s="13"/>
    </row>
    <row r="27" spans="1:62" ht="11.25" customHeight="1">
      <c r="A27" s="106"/>
      <c r="B27" s="107"/>
      <c r="C27" s="116"/>
      <c r="D27" s="116"/>
      <c r="E27" s="116"/>
      <c r="F27" s="87"/>
      <c r="G27" s="667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87"/>
      <c r="BB27" s="869"/>
      <c r="BC27" s="870"/>
      <c r="BD27" s="870"/>
      <c r="BE27" s="870"/>
      <c r="BF27" s="870"/>
      <c r="BG27" s="870"/>
      <c r="BH27" s="13"/>
      <c r="BI27" s="13"/>
      <c r="BJ27" s="13"/>
    </row>
    <row r="28" spans="1:62" ht="11.25" customHeight="1">
      <c r="A28" s="106"/>
      <c r="B28" s="107"/>
      <c r="C28" s="116"/>
      <c r="D28" s="116"/>
      <c r="E28" s="116"/>
      <c r="F28" s="87"/>
      <c r="G28" s="667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87"/>
      <c r="BB28" s="869"/>
      <c r="BC28" s="870"/>
      <c r="BD28" s="870"/>
      <c r="BE28" s="870"/>
      <c r="BF28" s="870"/>
      <c r="BG28" s="870"/>
      <c r="BH28" s="13"/>
      <c r="BI28" s="13"/>
      <c r="BJ28" s="13"/>
    </row>
    <row r="29" spans="1:62" ht="11.25" customHeight="1">
      <c r="A29" s="106"/>
      <c r="B29" s="107"/>
      <c r="C29" s="116"/>
      <c r="D29" s="116"/>
      <c r="E29" s="116"/>
      <c r="F29" s="87"/>
      <c r="G29" s="667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87"/>
      <c r="BB29" s="869"/>
      <c r="BC29" s="870"/>
      <c r="BD29" s="870"/>
      <c r="BE29" s="870"/>
      <c r="BF29" s="870"/>
      <c r="BG29" s="870"/>
      <c r="BH29" s="13"/>
      <c r="BI29" s="13"/>
      <c r="BJ29" s="13"/>
    </row>
    <row r="30" spans="1:62" ht="11.25" customHeight="1">
      <c r="A30" s="106"/>
      <c r="B30" s="107"/>
      <c r="C30" s="116"/>
      <c r="D30" s="116"/>
      <c r="E30" s="116"/>
      <c r="F30" s="87"/>
      <c r="G30" s="667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95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106"/>
      <c r="B31" s="107"/>
      <c r="C31" s="116"/>
      <c r="D31" s="116"/>
      <c r="E31" s="116"/>
      <c r="F31" s="87"/>
      <c r="G31" s="667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95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106"/>
      <c r="B32" s="107"/>
      <c r="C32" s="116"/>
      <c r="D32" s="116"/>
      <c r="E32" s="116"/>
      <c r="F32" s="87"/>
      <c r="G32" s="667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95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106"/>
      <c r="B33" s="107"/>
      <c r="C33" s="116"/>
      <c r="D33" s="116"/>
      <c r="E33" s="116"/>
      <c r="F33" s="87"/>
      <c r="G33" s="667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106"/>
      <c r="B34" s="107"/>
      <c r="C34" s="116"/>
      <c r="D34" s="116"/>
      <c r="E34" s="116"/>
      <c r="F34" s="87"/>
      <c r="G34" s="667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106"/>
      <c r="B35" s="107"/>
      <c r="C35" s="116"/>
      <c r="D35" s="116"/>
      <c r="E35" s="116"/>
      <c r="F35" s="87"/>
      <c r="G35" s="667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106"/>
      <c r="B36" s="107"/>
      <c r="C36" s="116"/>
      <c r="D36" s="116"/>
      <c r="E36" s="116"/>
      <c r="F36" s="87"/>
      <c r="G36" s="667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106"/>
      <c r="B37" s="107"/>
      <c r="C37" s="116"/>
      <c r="D37" s="116"/>
      <c r="E37" s="116"/>
      <c r="F37" s="87"/>
      <c r="G37" s="667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106"/>
      <c r="B38" s="107"/>
      <c r="C38" s="116"/>
      <c r="D38" s="116"/>
      <c r="E38" s="116"/>
      <c r="F38" s="87"/>
      <c r="G38" s="667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110"/>
      <c r="B39" s="111"/>
      <c r="C39" s="117"/>
      <c r="D39" s="117"/>
      <c r="E39" s="117"/>
      <c r="F39" s="89"/>
      <c r="G39" s="783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296</v>
      </c>
      <c r="B40" s="8"/>
      <c r="C40" s="72" t="s">
        <v>297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4</v>
      </c>
      <c r="B41" s="1"/>
      <c r="C41" s="11" t="s">
        <v>298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4</v>
      </c>
      <c r="B42" s="1"/>
      <c r="C42" s="11" t="s">
        <v>299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4</v>
      </c>
      <c r="B43" s="1"/>
      <c r="C43" s="11" t="s">
        <v>461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4</v>
      </c>
      <c r="B44" s="10"/>
      <c r="C44" s="12" t="s">
        <v>462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300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27</v>
      </c>
    </row>
  </sheetData>
  <mergeCells count="870"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  <mergeCell ref="BB25:BC25"/>
    <mergeCell ref="BD25:BE25"/>
    <mergeCell ref="BF25:BG25"/>
    <mergeCell ref="BB26:BC26"/>
    <mergeCell ref="BD26:BE26"/>
    <mergeCell ref="BF26:BG26"/>
    <mergeCell ref="BB23:BC23"/>
    <mergeCell ref="BD23:BE23"/>
    <mergeCell ref="BF23:BG23"/>
    <mergeCell ref="BB24:BC24"/>
    <mergeCell ref="BD24:BE24"/>
    <mergeCell ref="BF24:BG24"/>
    <mergeCell ref="BF22:BG22"/>
    <mergeCell ref="AS19:AT19"/>
    <mergeCell ref="AU19:AV19"/>
    <mergeCell ref="AO15:AP15"/>
    <mergeCell ref="AS15:AT15"/>
    <mergeCell ref="AU15:AV15"/>
    <mergeCell ref="BB21:BC21"/>
    <mergeCell ref="BD21:BE21"/>
    <mergeCell ref="BF21:BG21"/>
    <mergeCell ref="BB22:BC22"/>
    <mergeCell ref="AO11:AP11"/>
    <mergeCell ref="AS12:AT12"/>
    <mergeCell ref="AU12:AV12"/>
    <mergeCell ref="AS11:AT11"/>
    <mergeCell ref="AU11:AV11"/>
    <mergeCell ref="AQ11:AR11"/>
    <mergeCell ref="AQ12:AR12"/>
    <mergeCell ref="BD22:BE22"/>
    <mergeCell ref="AM16:AN16"/>
    <mergeCell ref="BB19:BC19"/>
    <mergeCell ref="AM9:AN9"/>
    <mergeCell ref="AS13:AT13"/>
    <mergeCell ref="AU13:AV13"/>
    <mergeCell ref="AO16:AP16"/>
    <mergeCell ref="AS16:AT16"/>
    <mergeCell ref="AU16:AV16"/>
    <mergeCell ref="AO14:AP14"/>
    <mergeCell ref="AG8:AH8"/>
    <mergeCell ref="A9:B9"/>
    <mergeCell ref="AO13:AP13"/>
    <mergeCell ref="O8:P8"/>
    <mergeCell ref="S8:T8"/>
    <mergeCell ref="M11:N11"/>
    <mergeCell ref="U11:V11"/>
    <mergeCell ref="M10:N10"/>
    <mergeCell ref="Q10:R10"/>
    <mergeCell ref="AO12:AP12"/>
    <mergeCell ref="AI8:AJ8"/>
    <mergeCell ref="AM8:AN8"/>
    <mergeCell ref="AK8:AL8"/>
    <mergeCell ref="AK9:AL9"/>
    <mergeCell ref="AM11:AN11"/>
    <mergeCell ref="AM10:AN10"/>
    <mergeCell ref="AG9:AH9"/>
    <mergeCell ref="AI9:AJ9"/>
    <mergeCell ref="AO9:AP9"/>
    <mergeCell ref="AS9:AT9"/>
    <mergeCell ref="AU9:AV9"/>
    <mergeCell ref="AO10:AP10"/>
    <mergeCell ref="AS10:AT10"/>
    <mergeCell ref="AU10:AV10"/>
    <mergeCell ref="AQ10:AR10"/>
    <mergeCell ref="AS8:AT8"/>
    <mergeCell ref="AU8:AV8"/>
    <mergeCell ref="G9:H9"/>
    <mergeCell ref="I9:J9"/>
    <mergeCell ref="K9:L9"/>
    <mergeCell ref="M9:N9"/>
    <mergeCell ref="O9:P9"/>
    <mergeCell ref="AA9:AB9"/>
    <mergeCell ref="AC9:AD9"/>
    <mergeCell ref="AO8:AP8"/>
    <mergeCell ref="AI7:AJ7"/>
    <mergeCell ref="AM7:AN7"/>
    <mergeCell ref="AO7:AP7"/>
    <mergeCell ref="AK7:AL7"/>
    <mergeCell ref="AM6:AN6"/>
    <mergeCell ref="AO6:AP6"/>
    <mergeCell ref="AK6:AL6"/>
    <mergeCell ref="I7:J7"/>
    <mergeCell ref="M7:N7"/>
    <mergeCell ref="S7:T7"/>
    <mergeCell ref="U7:V7"/>
    <mergeCell ref="Q7:R7"/>
    <mergeCell ref="AI6:AJ6"/>
    <mergeCell ref="S6:T6"/>
    <mergeCell ref="AG7:AH7"/>
    <mergeCell ref="W6:X6"/>
    <mergeCell ref="AG6:AH6"/>
    <mergeCell ref="AE6:AF6"/>
    <mergeCell ref="Y6:Z6"/>
    <mergeCell ref="AA6:AB6"/>
    <mergeCell ref="AC6:AD6"/>
    <mergeCell ref="AE7:AF7"/>
    <mergeCell ref="W7:X7"/>
    <mergeCell ref="Y7:Z7"/>
    <mergeCell ref="A6:B6"/>
    <mergeCell ref="K6:L6"/>
    <mergeCell ref="K8:L8"/>
    <mergeCell ref="M8:N8"/>
    <mergeCell ref="A7:B7"/>
    <mergeCell ref="A8:F8"/>
    <mergeCell ref="E7:F7"/>
    <mergeCell ref="M6:N6"/>
    <mergeCell ref="E6:F6"/>
    <mergeCell ref="K7:L7"/>
    <mergeCell ref="U10:V10"/>
    <mergeCell ref="AC16:AD16"/>
    <mergeCell ref="I6:J6"/>
    <mergeCell ref="G8:H8"/>
    <mergeCell ref="I8:J8"/>
    <mergeCell ref="G6:H6"/>
    <mergeCell ref="G7:H7"/>
    <mergeCell ref="U6:V6"/>
    <mergeCell ref="AA7:AB7"/>
    <mergeCell ref="AC7:AD7"/>
    <mergeCell ref="AW19:AX19"/>
    <mergeCell ref="AS20:AT20"/>
    <mergeCell ref="AU20:AV20"/>
    <mergeCell ref="O6:P6"/>
    <mergeCell ref="Q6:R6"/>
    <mergeCell ref="O7:P7"/>
    <mergeCell ref="AE12:AF12"/>
    <mergeCell ref="AA12:AB12"/>
    <mergeCell ref="AG12:AH12"/>
    <mergeCell ref="AI12:AJ12"/>
    <mergeCell ref="BB20:BC20"/>
    <mergeCell ref="BD20:BE20"/>
    <mergeCell ref="BF20:BG20"/>
    <mergeCell ref="AO21:AP21"/>
    <mergeCell ref="AS21:AT21"/>
    <mergeCell ref="AU21:AV21"/>
    <mergeCell ref="AW21:AX21"/>
    <mergeCell ref="AY21:AZ21"/>
    <mergeCell ref="AW20:AX20"/>
    <mergeCell ref="AY20:AZ20"/>
    <mergeCell ref="BB18:BC18"/>
    <mergeCell ref="BD18:BE18"/>
    <mergeCell ref="BF18:BG18"/>
    <mergeCell ref="BF19:BG19"/>
    <mergeCell ref="BD19:BE19"/>
    <mergeCell ref="BB16:BC16"/>
    <mergeCell ref="BD16:BE16"/>
    <mergeCell ref="BF16:BG16"/>
    <mergeCell ref="BB17:BC17"/>
    <mergeCell ref="BD17:BE17"/>
    <mergeCell ref="BF17:BG17"/>
    <mergeCell ref="BB14:BC14"/>
    <mergeCell ref="BD14:BE14"/>
    <mergeCell ref="BF14:BG14"/>
    <mergeCell ref="BB15:BC15"/>
    <mergeCell ref="BD15:BE15"/>
    <mergeCell ref="BF15:BG15"/>
    <mergeCell ref="BB12:BC12"/>
    <mergeCell ref="BD12:BE12"/>
    <mergeCell ref="BF12:BG12"/>
    <mergeCell ref="BB13:BC13"/>
    <mergeCell ref="BD13:BE13"/>
    <mergeCell ref="BF13:BG13"/>
    <mergeCell ref="BB10:BC10"/>
    <mergeCell ref="BD10:BE10"/>
    <mergeCell ref="BF10:BG10"/>
    <mergeCell ref="BB11:BC11"/>
    <mergeCell ref="BD11:BE11"/>
    <mergeCell ref="BF11:BG11"/>
    <mergeCell ref="BB8:BG8"/>
    <mergeCell ref="BB9:BC9"/>
    <mergeCell ref="BD9:BE9"/>
    <mergeCell ref="BF9:BG9"/>
    <mergeCell ref="AC30:AD30"/>
    <mergeCell ref="AC35:AD35"/>
    <mergeCell ref="AC31:AD31"/>
    <mergeCell ref="S11:T11"/>
    <mergeCell ref="Y31:Z31"/>
    <mergeCell ref="AC23:AD23"/>
    <mergeCell ref="AC28:AD28"/>
    <mergeCell ref="AC25:AD25"/>
    <mergeCell ref="AC24:AD24"/>
    <mergeCell ref="U14:V14"/>
    <mergeCell ref="AE35:AF35"/>
    <mergeCell ref="AG35:AH35"/>
    <mergeCell ref="S10:T10"/>
    <mergeCell ref="Y12:Z12"/>
    <mergeCell ref="S12:T12"/>
    <mergeCell ref="U12:V12"/>
    <mergeCell ref="AA10:AB10"/>
    <mergeCell ref="W10:X10"/>
    <mergeCell ref="AA11:AB11"/>
    <mergeCell ref="AC29:AD29"/>
    <mergeCell ref="AY36:AZ36"/>
    <mergeCell ref="AU36:AV36"/>
    <mergeCell ref="AY35:AZ35"/>
    <mergeCell ref="AK35:AL35"/>
    <mergeCell ref="AM35:AN35"/>
    <mergeCell ref="AO35:AP35"/>
    <mergeCell ref="AU35:AV35"/>
    <mergeCell ref="AS35:AT35"/>
    <mergeCell ref="AW35:AX35"/>
    <mergeCell ref="M36:N36"/>
    <mergeCell ref="AW36:AX36"/>
    <mergeCell ref="AQ36:AR36"/>
    <mergeCell ref="S36:T36"/>
    <mergeCell ref="U36:V36"/>
    <mergeCell ref="Q36:R36"/>
    <mergeCell ref="AA36:AB36"/>
    <mergeCell ref="Y36:Z36"/>
    <mergeCell ref="AC36:AD36"/>
    <mergeCell ref="G36:H36"/>
    <mergeCell ref="I36:J36"/>
    <mergeCell ref="Q35:R35"/>
    <mergeCell ref="W36:X36"/>
    <mergeCell ref="G35:H35"/>
    <mergeCell ref="I35:J35"/>
    <mergeCell ref="M35:N35"/>
    <mergeCell ref="U35:V35"/>
    <mergeCell ref="K35:L35"/>
    <mergeCell ref="K36:L36"/>
    <mergeCell ref="AY34:AZ34"/>
    <mergeCell ref="AK34:AL34"/>
    <mergeCell ref="AM34:AN34"/>
    <mergeCell ref="AO34:AP34"/>
    <mergeCell ref="AU34:AV34"/>
    <mergeCell ref="AW34:AX34"/>
    <mergeCell ref="AS34:AT34"/>
    <mergeCell ref="M34:N34"/>
    <mergeCell ref="W34:X34"/>
    <mergeCell ref="AA34:AB34"/>
    <mergeCell ref="Q34:R34"/>
    <mergeCell ref="M33:N33"/>
    <mergeCell ref="AC33:AD33"/>
    <mergeCell ref="AA33:AB33"/>
    <mergeCell ref="AY33:AZ33"/>
    <mergeCell ref="AU33:AV33"/>
    <mergeCell ref="AW33:AX33"/>
    <mergeCell ref="U33:V33"/>
    <mergeCell ref="AI33:AJ33"/>
    <mergeCell ref="AS33:AT33"/>
    <mergeCell ref="AK33:AL33"/>
    <mergeCell ref="AY32:AZ32"/>
    <mergeCell ref="AK32:AL32"/>
    <mergeCell ref="AM32:AN32"/>
    <mergeCell ref="AO32:AP32"/>
    <mergeCell ref="AU32:AV32"/>
    <mergeCell ref="AW32:AX32"/>
    <mergeCell ref="AS32:AT32"/>
    <mergeCell ref="AY31:AZ31"/>
    <mergeCell ref="AK31:AL31"/>
    <mergeCell ref="AM31:AN31"/>
    <mergeCell ref="AO31:AP31"/>
    <mergeCell ref="AU31:AV31"/>
    <mergeCell ref="AW31:AX31"/>
    <mergeCell ref="AS31:AT31"/>
    <mergeCell ref="G38:H38"/>
    <mergeCell ref="I38:J38"/>
    <mergeCell ref="G31:H31"/>
    <mergeCell ref="I31:J31"/>
    <mergeCell ref="G32:H32"/>
    <mergeCell ref="I32:J32"/>
    <mergeCell ref="G33:H33"/>
    <mergeCell ref="I33:J33"/>
    <mergeCell ref="G34:H34"/>
    <mergeCell ref="I34:J34"/>
    <mergeCell ref="AY38:AZ38"/>
    <mergeCell ref="AK38:AL38"/>
    <mergeCell ref="AM38:AN38"/>
    <mergeCell ref="AO38:AP38"/>
    <mergeCell ref="AU38:AV38"/>
    <mergeCell ref="AW38:AX38"/>
    <mergeCell ref="AQ38:AR38"/>
    <mergeCell ref="S38:T38"/>
    <mergeCell ref="U38:V38"/>
    <mergeCell ref="M37:N37"/>
    <mergeCell ref="AC37:AD37"/>
    <mergeCell ref="W37:X37"/>
    <mergeCell ref="U37:V37"/>
    <mergeCell ref="M38:N38"/>
    <mergeCell ref="Q37:R37"/>
    <mergeCell ref="AA37:AB37"/>
    <mergeCell ref="Y37:Z37"/>
    <mergeCell ref="G37:H37"/>
    <mergeCell ref="I37:J37"/>
    <mergeCell ref="S37:T37"/>
    <mergeCell ref="S30:T30"/>
    <mergeCell ref="S32:T32"/>
    <mergeCell ref="S34:T34"/>
    <mergeCell ref="S35:T35"/>
    <mergeCell ref="O34:P34"/>
    <mergeCell ref="O35:P35"/>
    <mergeCell ref="O36:P36"/>
    <mergeCell ref="K31:L31"/>
    <mergeCell ref="K32:L32"/>
    <mergeCell ref="U34:V34"/>
    <mergeCell ref="S33:T33"/>
    <mergeCell ref="M31:N31"/>
    <mergeCell ref="M32:N32"/>
    <mergeCell ref="Q31:R31"/>
    <mergeCell ref="Q32:R32"/>
    <mergeCell ref="Q33:R33"/>
    <mergeCell ref="U31:V31"/>
    <mergeCell ref="G18:H18"/>
    <mergeCell ref="I18:J18"/>
    <mergeCell ref="K18:L18"/>
    <mergeCell ref="Q18:R18"/>
    <mergeCell ref="AY39:AZ39"/>
    <mergeCell ref="AM39:AN39"/>
    <mergeCell ref="AO39:AP39"/>
    <mergeCell ref="AU39:AV39"/>
    <mergeCell ref="AW39:AX39"/>
    <mergeCell ref="AQ39:AR39"/>
    <mergeCell ref="AQ33:AR33"/>
    <mergeCell ref="AQ34:AR34"/>
    <mergeCell ref="AQ35:AR35"/>
    <mergeCell ref="AW30:AX30"/>
    <mergeCell ref="AQ30:AR30"/>
    <mergeCell ref="AQ31:AR31"/>
    <mergeCell ref="AQ32:AR32"/>
    <mergeCell ref="AU37:AV37"/>
    <mergeCell ref="AW37:AX37"/>
    <mergeCell ref="AY30:AZ30"/>
    <mergeCell ref="AM30:AN30"/>
    <mergeCell ref="AO30:AP30"/>
    <mergeCell ref="AU30:AV30"/>
    <mergeCell ref="AS30:AT30"/>
    <mergeCell ref="AQ37:AR37"/>
    <mergeCell ref="AY37:AZ37"/>
    <mergeCell ref="AM37:AN37"/>
    <mergeCell ref="S39:T39"/>
    <mergeCell ref="U39:V39"/>
    <mergeCell ref="AA30:AB30"/>
    <mergeCell ref="G30:H30"/>
    <mergeCell ref="I30:J30"/>
    <mergeCell ref="U30:V30"/>
    <mergeCell ref="Q30:R30"/>
    <mergeCell ref="M30:N30"/>
    <mergeCell ref="K30:L30"/>
    <mergeCell ref="O30:P30"/>
    <mergeCell ref="G39:H39"/>
    <mergeCell ref="I39:J39"/>
    <mergeCell ref="K39:L39"/>
    <mergeCell ref="AK39:AL39"/>
    <mergeCell ref="W39:X39"/>
    <mergeCell ref="AA39:AB39"/>
    <mergeCell ref="AC39:AD39"/>
    <mergeCell ref="M39:N39"/>
    <mergeCell ref="Q39:R39"/>
    <mergeCell ref="Y39:Z39"/>
    <mergeCell ref="AW29:AX29"/>
    <mergeCell ref="AQ29:AR29"/>
    <mergeCell ref="AY29:AZ29"/>
    <mergeCell ref="AM29:AN29"/>
    <mergeCell ref="AO29:AP29"/>
    <mergeCell ref="AU29:AV29"/>
    <mergeCell ref="AS29:AT29"/>
    <mergeCell ref="AK29:AL29"/>
    <mergeCell ref="W29:X29"/>
    <mergeCell ref="AA29:AB29"/>
    <mergeCell ref="AE29:AF29"/>
    <mergeCell ref="AG29:AH29"/>
    <mergeCell ref="AI29:AJ29"/>
    <mergeCell ref="G29:H29"/>
    <mergeCell ref="I29:J29"/>
    <mergeCell ref="K29:L29"/>
    <mergeCell ref="Q29:R29"/>
    <mergeCell ref="M29:N29"/>
    <mergeCell ref="AW28:AX28"/>
    <mergeCell ref="AQ28:AR28"/>
    <mergeCell ref="AY28:AZ28"/>
    <mergeCell ref="AM28:AN28"/>
    <mergeCell ref="AO28:AP28"/>
    <mergeCell ref="AU28:AV28"/>
    <mergeCell ref="AS28:AT28"/>
    <mergeCell ref="AK28:AL28"/>
    <mergeCell ref="W28:X28"/>
    <mergeCell ref="AA28:AB28"/>
    <mergeCell ref="AE28:AF28"/>
    <mergeCell ref="AG28:AH28"/>
    <mergeCell ref="AI28:AJ28"/>
    <mergeCell ref="G28:H28"/>
    <mergeCell ref="I28:J28"/>
    <mergeCell ref="K28:L28"/>
    <mergeCell ref="Q28:R28"/>
    <mergeCell ref="M28:N28"/>
    <mergeCell ref="AY27:AZ27"/>
    <mergeCell ref="AM27:AN27"/>
    <mergeCell ref="AO27:AP27"/>
    <mergeCell ref="AU27:AV27"/>
    <mergeCell ref="AS27:AT27"/>
    <mergeCell ref="AE27:AF27"/>
    <mergeCell ref="AG27:AH27"/>
    <mergeCell ref="AI27:AJ27"/>
    <mergeCell ref="AW27:AX27"/>
    <mergeCell ref="AQ27:AR27"/>
    <mergeCell ref="G27:H27"/>
    <mergeCell ref="I27:J27"/>
    <mergeCell ref="Q27:R27"/>
    <mergeCell ref="AC27:AD27"/>
    <mergeCell ref="S27:T27"/>
    <mergeCell ref="U27:V27"/>
    <mergeCell ref="Y27:Z27"/>
    <mergeCell ref="M27:N27"/>
    <mergeCell ref="W27:X27"/>
    <mergeCell ref="AA27:AB27"/>
    <mergeCell ref="AY26:AZ26"/>
    <mergeCell ref="AM26:AN26"/>
    <mergeCell ref="AO26:AP26"/>
    <mergeCell ref="AU26:AV26"/>
    <mergeCell ref="AS26:AT26"/>
    <mergeCell ref="AE26:AF26"/>
    <mergeCell ref="AG26:AH26"/>
    <mergeCell ref="AI26:AJ26"/>
    <mergeCell ref="AW26:AX26"/>
    <mergeCell ref="AQ26:AR26"/>
    <mergeCell ref="AK26:AL26"/>
    <mergeCell ref="G26:H26"/>
    <mergeCell ref="I26:J26"/>
    <mergeCell ref="Q26:R26"/>
    <mergeCell ref="AC26:AD26"/>
    <mergeCell ref="W26:X26"/>
    <mergeCell ref="AA26:AB26"/>
    <mergeCell ref="AY25:AZ25"/>
    <mergeCell ref="AM25:AN25"/>
    <mergeCell ref="AO25:AP25"/>
    <mergeCell ref="AU25:AV25"/>
    <mergeCell ref="AS25:AT25"/>
    <mergeCell ref="AE25:AF25"/>
    <mergeCell ref="AG25:AH25"/>
    <mergeCell ref="AI25:AJ25"/>
    <mergeCell ref="AW25:AX25"/>
    <mergeCell ref="AQ25:AR25"/>
    <mergeCell ref="G25:H25"/>
    <mergeCell ref="I25:J25"/>
    <mergeCell ref="K25:L25"/>
    <mergeCell ref="Q25:R25"/>
    <mergeCell ref="M25:N25"/>
    <mergeCell ref="O25:P25"/>
    <mergeCell ref="AY24:AZ24"/>
    <mergeCell ref="AM24:AN24"/>
    <mergeCell ref="AO24:AP24"/>
    <mergeCell ref="AU24:AV24"/>
    <mergeCell ref="AS24:AT24"/>
    <mergeCell ref="AE24:AF24"/>
    <mergeCell ref="AG24:AH24"/>
    <mergeCell ref="AI24:AJ24"/>
    <mergeCell ref="AW24:AX24"/>
    <mergeCell ref="AQ24:AR24"/>
    <mergeCell ref="G24:H24"/>
    <mergeCell ref="I24:J24"/>
    <mergeCell ref="K24:L24"/>
    <mergeCell ref="Q24:R24"/>
    <mergeCell ref="M24:N24"/>
    <mergeCell ref="O24:P24"/>
    <mergeCell ref="AY23:AZ23"/>
    <mergeCell ref="AM23:AN23"/>
    <mergeCell ref="AO23:AP23"/>
    <mergeCell ref="AU23:AV23"/>
    <mergeCell ref="AS23:AT23"/>
    <mergeCell ref="AG23:AH23"/>
    <mergeCell ref="AI23:AJ23"/>
    <mergeCell ref="AW23:AX23"/>
    <mergeCell ref="AQ23:AR23"/>
    <mergeCell ref="G23:H23"/>
    <mergeCell ref="I23:J23"/>
    <mergeCell ref="M23:N23"/>
    <mergeCell ref="K22:L22"/>
    <mergeCell ref="K23:L23"/>
    <mergeCell ref="G22:H22"/>
    <mergeCell ref="I22:J22"/>
    <mergeCell ref="AY22:AZ22"/>
    <mergeCell ref="AM22:AN22"/>
    <mergeCell ref="AO22:AP22"/>
    <mergeCell ref="AU22:AV22"/>
    <mergeCell ref="AS22:AT22"/>
    <mergeCell ref="AW22:AX22"/>
    <mergeCell ref="AQ22:AR22"/>
    <mergeCell ref="G21:H21"/>
    <mergeCell ref="I21:J21"/>
    <mergeCell ref="Q22:R22"/>
    <mergeCell ref="AC22:AD22"/>
    <mergeCell ref="U22:V22"/>
    <mergeCell ref="M22:N22"/>
    <mergeCell ref="M21:N21"/>
    <mergeCell ref="K21:L21"/>
    <mergeCell ref="O21:P21"/>
    <mergeCell ref="AQ19:AR19"/>
    <mergeCell ref="AA19:AB19"/>
    <mergeCell ref="G20:H20"/>
    <mergeCell ref="I20:J20"/>
    <mergeCell ref="Q20:R20"/>
    <mergeCell ref="M20:N20"/>
    <mergeCell ref="O20:P20"/>
    <mergeCell ref="AK20:AL20"/>
    <mergeCell ref="AM20:AN20"/>
    <mergeCell ref="AO20:AP20"/>
    <mergeCell ref="AS14:AT14"/>
    <mergeCell ref="AQ14:AR14"/>
    <mergeCell ref="S22:T22"/>
    <mergeCell ref="AU18:AV18"/>
    <mergeCell ref="AQ21:AR21"/>
    <mergeCell ref="AQ20:AR20"/>
    <mergeCell ref="W21:X21"/>
    <mergeCell ref="Y21:Z21"/>
    <mergeCell ref="Y22:Z22"/>
    <mergeCell ref="W22:X22"/>
    <mergeCell ref="AQ16:AR16"/>
    <mergeCell ref="AU17:AV17"/>
    <mergeCell ref="AY17:AZ17"/>
    <mergeCell ref="AQ15:AR15"/>
    <mergeCell ref="AI15:AJ15"/>
    <mergeCell ref="AW15:AX15"/>
    <mergeCell ref="AM15:AN15"/>
    <mergeCell ref="AY12:AZ12"/>
    <mergeCell ref="AY15:AZ15"/>
    <mergeCell ref="AW12:AX12"/>
    <mergeCell ref="AY14:AZ14"/>
    <mergeCell ref="AQ13:AR13"/>
    <mergeCell ref="AY13:AZ13"/>
    <mergeCell ref="AU14:AV14"/>
    <mergeCell ref="AI16:AJ16"/>
    <mergeCell ref="AY18:AZ18"/>
    <mergeCell ref="AK18:AL18"/>
    <mergeCell ref="AY16:AZ16"/>
    <mergeCell ref="AW16:AX16"/>
    <mergeCell ref="AK17:AL17"/>
    <mergeCell ref="AW18:AX18"/>
    <mergeCell ref="AK16:AL16"/>
    <mergeCell ref="AI18:AJ18"/>
    <mergeCell ref="AQ17:AR17"/>
    <mergeCell ref="M12:N12"/>
    <mergeCell ref="AC15:AD15"/>
    <mergeCell ref="M13:N13"/>
    <mergeCell ref="AW13:AX13"/>
    <mergeCell ref="Q13:R13"/>
    <mergeCell ref="AC13:AD13"/>
    <mergeCell ref="Q15:R15"/>
    <mergeCell ref="AK14:AL14"/>
    <mergeCell ref="AW14:AX14"/>
    <mergeCell ref="M15:N15"/>
    <mergeCell ref="Z3:AQ3"/>
    <mergeCell ref="Z4:AQ4"/>
    <mergeCell ref="AC10:AD10"/>
    <mergeCell ref="Q11:R11"/>
    <mergeCell ref="AK11:AL11"/>
    <mergeCell ref="AK10:AL10"/>
    <mergeCell ref="AQ6:AR6"/>
    <mergeCell ref="AQ7:AR7"/>
    <mergeCell ref="AQ8:AR8"/>
    <mergeCell ref="AQ9:AR9"/>
    <mergeCell ref="AY19:AZ19"/>
    <mergeCell ref="AW17:AX17"/>
    <mergeCell ref="AC19:AD19"/>
    <mergeCell ref="AE19:AF19"/>
    <mergeCell ref="AG19:AH19"/>
    <mergeCell ref="AI19:AJ19"/>
    <mergeCell ref="AC17:AD17"/>
    <mergeCell ref="AI17:AJ17"/>
    <mergeCell ref="AE18:AF18"/>
    <mergeCell ref="AG18:AH18"/>
    <mergeCell ref="Q17:R17"/>
    <mergeCell ref="G19:H19"/>
    <mergeCell ref="I19:J19"/>
    <mergeCell ref="W19:X19"/>
    <mergeCell ref="M19:N19"/>
    <mergeCell ref="Q19:R19"/>
    <mergeCell ref="K19:L19"/>
    <mergeCell ref="M17:N17"/>
    <mergeCell ref="M18:N18"/>
    <mergeCell ref="K17:L17"/>
    <mergeCell ref="Y17:Z17"/>
    <mergeCell ref="W17:X17"/>
    <mergeCell ref="Y18:Z18"/>
    <mergeCell ref="U21:V21"/>
    <mergeCell ref="W18:X18"/>
    <mergeCell ref="Y19:Z19"/>
    <mergeCell ref="W20:X20"/>
    <mergeCell ref="Y20:Z20"/>
    <mergeCell ref="Q16:R16"/>
    <mergeCell ref="U18:V18"/>
    <mergeCell ref="S20:T20"/>
    <mergeCell ref="S19:T19"/>
    <mergeCell ref="S18:T18"/>
    <mergeCell ref="U20:V20"/>
    <mergeCell ref="U17:V17"/>
    <mergeCell ref="U19:V19"/>
    <mergeCell ref="S16:T16"/>
    <mergeCell ref="S17:T17"/>
    <mergeCell ref="A1:AQ2"/>
    <mergeCell ref="I11:J11"/>
    <mergeCell ref="Q14:R14"/>
    <mergeCell ref="AC14:AD14"/>
    <mergeCell ref="W13:X13"/>
    <mergeCell ref="AA13:AB13"/>
    <mergeCell ref="K11:L11"/>
    <mergeCell ref="K12:L12"/>
    <mergeCell ref="AC12:AD12"/>
    <mergeCell ref="Q12:R12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G13:H13"/>
    <mergeCell ref="I10:J10"/>
    <mergeCell ref="K10:L10"/>
    <mergeCell ref="G12:H12"/>
    <mergeCell ref="G11:H11"/>
    <mergeCell ref="I12:J12"/>
    <mergeCell ref="K13:L13"/>
    <mergeCell ref="G10:H10"/>
    <mergeCell ref="I13:J13"/>
    <mergeCell ref="I15:J15"/>
    <mergeCell ref="I17:J17"/>
    <mergeCell ref="I14:J14"/>
    <mergeCell ref="K14:L14"/>
    <mergeCell ref="K16:L16"/>
    <mergeCell ref="I16:J16"/>
    <mergeCell ref="AA38:AB38"/>
    <mergeCell ref="AC38:AD38"/>
    <mergeCell ref="AE38:AF38"/>
    <mergeCell ref="AA17:AB17"/>
    <mergeCell ref="AC18:AD18"/>
    <mergeCell ref="AA22:AB22"/>
    <mergeCell ref="AE22:AF22"/>
    <mergeCell ref="AC21:AD21"/>
    <mergeCell ref="AE21:AF21"/>
    <mergeCell ref="AA23:AB23"/>
    <mergeCell ref="AA14:AB14"/>
    <mergeCell ref="AA16:AB16"/>
    <mergeCell ref="AA15:AB15"/>
    <mergeCell ref="Y16:Z16"/>
    <mergeCell ref="M14:N14"/>
    <mergeCell ref="K15:L15"/>
    <mergeCell ref="M16:N16"/>
    <mergeCell ref="AI22:AJ22"/>
    <mergeCell ref="AG22:AH22"/>
    <mergeCell ref="AG21:AH21"/>
    <mergeCell ref="AI21:AJ21"/>
    <mergeCell ref="AE20:AF20"/>
    <mergeCell ref="AG20:AH20"/>
    <mergeCell ref="AI20:AJ20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E23:AF23"/>
    <mergeCell ref="AC20:AD20"/>
    <mergeCell ref="AA18:AB18"/>
    <mergeCell ref="AK37:AL37"/>
    <mergeCell ref="AI35:AJ35"/>
    <mergeCell ref="AE36:AF36"/>
    <mergeCell ref="AG36:AH36"/>
    <mergeCell ref="AI36:AJ36"/>
    <mergeCell ref="AE33:AF33"/>
    <mergeCell ref="AG33:AH33"/>
    <mergeCell ref="AO37:AP37"/>
    <mergeCell ref="AK36:AL36"/>
    <mergeCell ref="AM36:AN36"/>
    <mergeCell ref="AO36:AP36"/>
    <mergeCell ref="AE34:AF34"/>
    <mergeCell ref="AG34:AH34"/>
    <mergeCell ref="AI34:AJ34"/>
    <mergeCell ref="AC32:AD32"/>
    <mergeCell ref="AE32:AF32"/>
    <mergeCell ref="AG32:AH32"/>
    <mergeCell ref="AI32:AJ32"/>
    <mergeCell ref="AC34:AD34"/>
    <mergeCell ref="AE30:AF30"/>
    <mergeCell ref="AG30:AH30"/>
    <mergeCell ref="AI30:AJ30"/>
    <mergeCell ref="AE31:AF31"/>
    <mergeCell ref="AG31:AH31"/>
    <mergeCell ref="AI31:AJ31"/>
    <mergeCell ref="AE17:AF17"/>
    <mergeCell ref="AG17:AH17"/>
    <mergeCell ref="AE13:AF13"/>
    <mergeCell ref="AG13:AH13"/>
    <mergeCell ref="AE16:AF16"/>
    <mergeCell ref="AG16:AH16"/>
    <mergeCell ref="AE15:AF15"/>
    <mergeCell ref="AG15:AH15"/>
    <mergeCell ref="AI13:AJ13"/>
    <mergeCell ref="AE14:AF14"/>
    <mergeCell ref="AG14:AH14"/>
    <mergeCell ref="AI14:AJ14"/>
    <mergeCell ref="AA32:AB32"/>
    <mergeCell ref="AA35:AB35"/>
    <mergeCell ref="AA20:AB20"/>
    <mergeCell ref="AA31:AB31"/>
    <mergeCell ref="AA24:AB24"/>
    <mergeCell ref="AA25:AB25"/>
    <mergeCell ref="AA21:AB21"/>
    <mergeCell ref="W38:X38"/>
    <mergeCell ref="Y38:Z38"/>
    <mergeCell ref="Y33:Z33"/>
    <mergeCell ref="Y34:Z34"/>
    <mergeCell ref="W33:X33"/>
    <mergeCell ref="W35:X35"/>
    <mergeCell ref="Y35:Z35"/>
    <mergeCell ref="W32:X32"/>
    <mergeCell ref="Y32:Z32"/>
    <mergeCell ref="S29:T29"/>
    <mergeCell ref="U29:V29"/>
    <mergeCell ref="Y29:Z29"/>
    <mergeCell ref="Y30:Z30"/>
    <mergeCell ref="W30:X30"/>
    <mergeCell ref="U32:V32"/>
    <mergeCell ref="W31:X31"/>
    <mergeCell ref="S31:T31"/>
    <mergeCell ref="S28:T28"/>
    <mergeCell ref="U28:V28"/>
    <mergeCell ref="Y28:Z28"/>
    <mergeCell ref="Y25:Z25"/>
    <mergeCell ref="S26:T26"/>
    <mergeCell ref="U26:V26"/>
    <mergeCell ref="Y26:Z26"/>
    <mergeCell ref="S25:T25"/>
    <mergeCell ref="U25:V25"/>
    <mergeCell ref="W25:X25"/>
    <mergeCell ref="Y23:Z23"/>
    <mergeCell ref="S24:T24"/>
    <mergeCell ref="U24:V24"/>
    <mergeCell ref="Y24:Z24"/>
    <mergeCell ref="S23:T23"/>
    <mergeCell ref="U23:V23"/>
    <mergeCell ref="W23:X23"/>
    <mergeCell ref="W24:X24"/>
    <mergeCell ref="W16:X16"/>
    <mergeCell ref="S14:T14"/>
    <mergeCell ref="W14:X14"/>
    <mergeCell ref="U16:V16"/>
    <mergeCell ref="Y13:Z13"/>
    <mergeCell ref="Y14:Z14"/>
    <mergeCell ref="S15:T15"/>
    <mergeCell ref="U15:V15"/>
    <mergeCell ref="Y15:Z15"/>
    <mergeCell ref="W15:X15"/>
    <mergeCell ref="AS37:AT37"/>
    <mergeCell ref="AS38:AT38"/>
    <mergeCell ref="AS39:AT39"/>
    <mergeCell ref="AS36:AT36"/>
    <mergeCell ref="AM33:AN33"/>
    <mergeCell ref="AO33:AP33"/>
    <mergeCell ref="AK23:AL23"/>
    <mergeCell ref="AK21:AL21"/>
    <mergeCell ref="AK22:AL22"/>
    <mergeCell ref="AK27:AL27"/>
    <mergeCell ref="AK30:AL30"/>
    <mergeCell ref="AM21:AN21"/>
    <mergeCell ref="AK24:AL24"/>
    <mergeCell ref="AK25:AL25"/>
    <mergeCell ref="AK19:AL19"/>
    <mergeCell ref="AM17:AN17"/>
    <mergeCell ref="AO17:AP17"/>
    <mergeCell ref="AS17:AT17"/>
    <mergeCell ref="AS18:AT18"/>
    <mergeCell ref="AM19:AN19"/>
    <mergeCell ref="AO19:AP19"/>
    <mergeCell ref="AM18:AN18"/>
    <mergeCell ref="AO18:AP18"/>
    <mergeCell ref="AQ18:AR18"/>
    <mergeCell ref="AK12:AL12"/>
    <mergeCell ref="AK13:AL13"/>
    <mergeCell ref="AK15:AL15"/>
    <mergeCell ref="AM14:AN14"/>
    <mergeCell ref="AM12:AN12"/>
    <mergeCell ref="AM13:AN13"/>
    <mergeCell ref="AS6:AT6"/>
    <mergeCell ref="AU6:AV6"/>
    <mergeCell ref="AS7:AT7"/>
    <mergeCell ref="AU7:AV7"/>
    <mergeCell ref="AW9:AX9"/>
    <mergeCell ref="AW8:AX8"/>
    <mergeCell ref="AW7:AX7"/>
    <mergeCell ref="AW6:AX6"/>
    <mergeCell ref="AY6:AZ6"/>
    <mergeCell ref="AY7:AZ7"/>
    <mergeCell ref="AY8:AZ8"/>
    <mergeCell ref="AY9:AZ9"/>
    <mergeCell ref="AY11:AZ11"/>
    <mergeCell ref="AY10:AZ10"/>
    <mergeCell ref="AW10:AX10"/>
    <mergeCell ref="AW11:AX11"/>
    <mergeCell ref="AE10:AF10"/>
    <mergeCell ref="AG10:AH10"/>
    <mergeCell ref="AI10:AJ10"/>
    <mergeCell ref="AC11:AD11"/>
    <mergeCell ref="AE11:AF11"/>
    <mergeCell ref="AG11:AH11"/>
    <mergeCell ref="AI11:AJ11"/>
    <mergeCell ref="O38:P38"/>
    <mergeCell ref="O39:P39"/>
    <mergeCell ref="Q8:R8"/>
    <mergeCell ref="Q9:R9"/>
    <mergeCell ref="O11:P11"/>
    <mergeCell ref="O10:P10"/>
    <mergeCell ref="Q23:R23"/>
    <mergeCell ref="Q21:R21"/>
    <mergeCell ref="Q38:R38"/>
    <mergeCell ref="O37:P37"/>
    <mergeCell ref="K37:L37"/>
    <mergeCell ref="K38:L38"/>
    <mergeCell ref="O12:P12"/>
    <mergeCell ref="O13:P13"/>
    <mergeCell ref="O14:P14"/>
    <mergeCell ref="O15:P15"/>
    <mergeCell ref="O16:P16"/>
    <mergeCell ref="O17:P17"/>
    <mergeCell ref="O18:P18"/>
    <mergeCell ref="O19:P19"/>
    <mergeCell ref="O32:P32"/>
    <mergeCell ref="K20:L20"/>
    <mergeCell ref="W12:X12"/>
    <mergeCell ref="O26:P26"/>
    <mergeCell ref="O27:P27"/>
    <mergeCell ref="O28:P28"/>
    <mergeCell ref="O29:P29"/>
    <mergeCell ref="K26:L26"/>
    <mergeCell ref="M26:N26"/>
    <mergeCell ref="U13:V13"/>
    <mergeCell ref="K34:L34"/>
    <mergeCell ref="Y9:Z9"/>
    <mergeCell ref="W11:X11"/>
    <mergeCell ref="Y11:Z11"/>
    <mergeCell ref="Y10:Z10"/>
    <mergeCell ref="K33:L33"/>
    <mergeCell ref="O33:P33"/>
    <mergeCell ref="O31:P31"/>
    <mergeCell ref="K27:L27"/>
    <mergeCell ref="W9:X9"/>
    <mergeCell ref="E9:F9"/>
    <mergeCell ref="S9:T9"/>
    <mergeCell ref="O23:P23"/>
    <mergeCell ref="S13:T13"/>
    <mergeCell ref="O22:P22"/>
    <mergeCell ref="S21:T21"/>
    <mergeCell ref="G14:H14"/>
    <mergeCell ref="G15:H15"/>
    <mergeCell ref="G17:H17"/>
    <mergeCell ref="G16:H16"/>
    <mergeCell ref="U8:V8"/>
    <mergeCell ref="AE8:AF8"/>
    <mergeCell ref="AE9:AF9"/>
    <mergeCell ref="U9:V9"/>
    <mergeCell ref="AC8:AD8"/>
    <mergeCell ref="W8:X8"/>
    <mergeCell ref="Y8:Z8"/>
    <mergeCell ref="AA8:AB8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BJ45"/>
  <sheetViews>
    <sheetView showGridLines="0" zoomScale="85" zoomScaleNormal="85" zoomScaleSheetLayoutView="85" workbookViewId="0" topLeftCell="A1">
      <selection activeCell="D3" sqref="D3:V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553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554</v>
      </c>
      <c r="AS1" s="283"/>
      <c r="AT1" s="284"/>
      <c r="AU1" s="335" t="s">
        <v>579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555</v>
      </c>
      <c r="AS2" s="4"/>
      <c r="AT2" s="5"/>
      <c r="AU2" s="216" t="s">
        <v>556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557</v>
      </c>
      <c r="B3" s="309"/>
      <c r="C3" s="310"/>
      <c r="D3" s="287" t="s">
        <v>558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559</v>
      </c>
      <c r="X3" s="174"/>
      <c r="Y3" s="285"/>
      <c r="Z3" s="173" t="s">
        <v>560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561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562</v>
      </c>
      <c r="B4" s="170"/>
      <c r="C4" s="286"/>
      <c r="D4" s="506" t="s">
        <v>580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563</v>
      </c>
      <c r="X4" s="170"/>
      <c r="Y4" s="286"/>
      <c r="Z4" s="169" t="s">
        <v>564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565</v>
      </c>
      <c r="AS4" s="275"/>
      <c r="AT4" s="276"/>
      <c r="AU4" s="7"/>
      <c r="AV4" s="15">
        <v>1</v>
      </c>
      <c r="AW4" s="7"/>
      <c r="AX4" s="7" t="s">
        <v>566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567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567</v>
      </c>
      <c r="B6" s="830"/>
      <c r="C6" s="113"/>
      <c r="D6" s="113"/>
      <c r="E6" s="770"/>
      <c r="F6" s="872"/>
      <c r="G6" s="770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/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97" t="s">
        <v>567</v>
      </c>
      <c r="B7" s="873"/>
      <c r="C7" s="114"/>
      <c r="D7" s="114"/>
      <c r="E7" s="773"/>
      <c r="F7" s="871"/>
      <c r="G7" s="773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/>
      <c r="AX7" s="724"/>
      <c r="AY7" s="659"/>
      <c r="AZ7" s="715"/>
      <c r="BA7" s="91"/>
      <c r="BB7" s="95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568</v>
      </c>
      <c r="B8" s="803"/>
      <c r="C8" s="803"/>
      <c r="D8" s="803"/>
      <c r="E8" s="803"/>
      <c r="F8" s="719"/>
      <c r="G8" s="715" t="s">
        <v>584</v>
      </c>
      <c r="H8" s="658"/>
      <c r="I8" s="658" t="s">
        <v>569</v>
      </c>
      <c r="J8" s="658"/>
      <c r="K8" s="658" t="s">
        <v>418</v>
      </c>
      <c r="L8" s="658"/>
      <c r="M8" s="658" t="s">
        <v>583</v>
      </c>
      <c r="N8" s="658"/>
      <c r="O8" s="658"/>
      <c r="P8" s="658"/>
      <c r="Q8" s="658"/>
      <c r="R8" s="658"/>
      <c r="S8" s="658" t="s">
        <v>570</v>
      </c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/>
      <c r="AX8" s="724"/>
      <c r="AY8" s="726"/>
      <c r="AZ8" s="727"/>
      <c r="BA8" s="91"/>
      <c r="BB8" s="533"/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567</v>
      </c>
      <c r="B9" s="814"/>
      <c r="C9" s="115"/>
      <c r="D9" s="115"/>
      <c r="E9" s="717"/>
      <c r="F9" s="854"/>
      <c r="G9" s="717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/>
      <c r="AX9" s="723"/>
      <c r="AY9" s="728"/>
      <c r="AZ9" s="729"/>
      <c r="BA9" s="92"/>
      <c r="BB9" s="869"/>
      <c r="BC9" s="870"/>
      <c r="BD9" s="870"/>
      <c r="BE9" s="870"/>
      <c r="BF9" s="870"/>
      <c r="BG9" s="870"/>
      <c r="BH9" s="13"/>
      <c r="BI9" s="13"/>
      <c r="BJ9" s="13"/>
    </row>
    <row r="10" spans="1:62" ht="11.25" customHeight="1">
      <c r="A10" s="108" t="str">
        <f>"I "&amp;G10&amp;" x "&amp;I10&amp;" x "&amp;K10&amp;" x "&amp;M10</f>
        <v>I 100 x 75 x 5 x 8</v>
      </c>
      <c r="B10" s="109"/>
      <c r="C10" s="103"/>
      <c r="D10" s="103"/>
      <c r="E10" s="103"/>
      <c r="F10" s="86"/>
      <c r="G10" s="669">
        <v>100</v>
      </c>
      <c r="H10" s="664"/>
      <c r="I10" s="664">
        <v>75</v>
      </c>
      <c r="J10" s="664"/>
      <c r="K10" s="664">
        <v>5</v>
      </c>
      <c r="L10" s="664"/>
      <c r="M10" s="664">
        <v>8</v>
      </c>
      <c r="N10" s="664"/>
      <c r="O10" s="664"/>
      <c r="P10" s="664"/>
      <c r="Q10" s="664"/>
      <c r="R10" s="664"/>
      <c r="S10" s="664">
        <v>12.9</v>
      </c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/>
      <c r="AX10" s="664"/>
      <c r="AY10" s="668"/>
      <c r="AZ10" s="669"/>
      <c r="BA10" s="86"/>
      <c r="BB10" s="869"/>
      <c r="BC10" s="870"/>
      <c r="BD10" s="870"/>
      <c r="BE10" s="870"/>
      <c r="BF10" s="870"/>
      <c r="BG10" s="870"/>
      <c r="BH10" s="13"/>
      <c r="BI10" s="13"/>
      <c r="BJ10" s="13"/>
    </row>
    <row r="11" spans="1:62" ht="11.25" customHeight="1">
      <c r="A11" s="106" t="str">
        <f aca="true" t="shared" si="0" ref="A11:A21">"I "&amp;G11&amp;" x "&amp;I11&amp;" x "&amp;K11&amp;" x "&amp;M11</f>
        <v>I 125 x 75 x 5.5 x 9.5</v>
      </c>
      <c r="B11" s="107"/>
      <c r="C11" s="116"/>
      <c r="D11" s="116"/>
      <c r="E11" s="116"/>
      <c r="F11" s="87"/>
      <c r="G11" s="667">
        <v>125</v>
      </c>
      <c r="H11" s="649"/>
      <c r="I11" s="649">
        <v>75</v>
      </c>
      <c r="J11" s="649"/>
      <c r="K11" s="649">
        <v>5.5</v>
      </c>
      <c r="L11" s="649"/>
      <c r="M11" s="649">
        <v>9.5</v>
      </c>
      <c r="N11" s="649"/>
      <c r="O11" s="649"/>
      <c r="P11" s="649"/>
      <c r="Q11" s="649"/>
      <c r="R11" s="649"/>
      <c r="S11" s="649">
        <v>16.1</v>
      </c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/>
      <c r="AX11" s="649"/>
      <c r="AY11" s="666"/>
      <c r="AZ11" s="667"/>
      <c r="BA11" s="87"/>
      <c r="BB11" s="869"/>
      <c r="BC11" s="870"/>
      <c r="BD11" s="870"/>
      <c r="BE11" s="870"/>
      <c r="BF11" s="870"/>
      <c r="BG11" s="870"/>
      <c r="BH11" s="13"/>
      <c r="BI11" s="13"/>
      <c r="BJ11" s="13"/>
    </row>
    <row r="12" spans="1:62" ht="11.25" customHeight="1">
      <c r="A12" s="106" t="str">
        <f t="shared" si="0"/>
        <v>I 150 x 75 x 5.5 x 9.5</v>
      </c>
      <c r="B12" s="107"/>
      <c r="C12" s="116"/>
      <c r="D12" s="116"/>
      <c r="E12" s="116"/>
      <c r="F12" s="87"/>
      <c r="G12" s="712">
        <v>150</v>
      </c>
      <c r="H12" s="665"/>
      <c r="I12" s="665">
        <v>75</v>
      </c>
      <c r="J12" s="665"/>
      <c r="K12" s="665">
        <v>5.5</v>
      </c>
      <c r="L12" s="665"/>
      <c r="M12" s="665">
        <v>9.5</v>
      </c>
      <c r="N12" s="665"/>
      <c r="O12" s="665"/>
      <c r="P12" s="665"/>
      <c r="Q12" s="665"/>
      <c r="R12" s="665"/>
      <c r="S12" s="665">
        <v>17.1</v>
      </c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/>
      <c r="AX12" s="665"/>
      <c r="AY12" s="665"/>
      <c r="AZ12" s="665"/>
      <c r="BA12" s="88"/>
      <c r="BB12" s="869"/>
      <c r="BC12" s="870"/>
      <c r="BD12" s="870"/>
      <c r="BE12" s="870"/>
      <c r="BF12" s="870"/>
      <c r="BG12" s="870"/>
      <c r="BH12" s="13"/>
      <c r="BI12" s="13"/>
      <c r="BJ12" s="13"/>
    </row>
    <row r="13" spans="1:62" ht="11.25" customHeight="1">
      <c r="A13" s="106" t="str">
        <f t="shared" si="0"/>
        <v>I 150 x 100 x 8.5 x 14</v>
      </c>
      <c r="B13" s="107"/>
      <c r="C13" s="116"/>
      <c r="D13" s="116"/>
      <c r="E13" s="116"/>
      <c r="F13" s="87"/>
      <c r="G13" s="667">
        <v>150</v>
      </c>
      <c r="H13" s="649"/>
      <c r="I13" s="649">
        <v>100</v>
      </c>
      <c r="J13" s="649"/>
      <c r="K13" s="649">
        <v>8.5</v>
      </c>
      <c r="L13" s="649"/>
      <c r="M13" s="649">
        <v>14</v>
      </c>
      <c r="N13" s="649"/>
      <c r="O13" s="649"/>
      <c r="P13" s="649"/>
      <c r="Q13" s="649"/>
      <c r="R13" s="649"/>
      <c r="S13" s="649">
        <v>36.2</v>
      </c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87"/>
      <c r="BB13" s="869"/>
      <c r="BC13" s="870"/>
      <c r="BD13" s="870"/>
      <c r="BE13" s="870"/>
      <c r="BF13" s="870"/>
      <c r="BG13" s="870"/>
      <c r="BH13" s="13"/>
      <c r="BI13" s="13"/>
      <c r="BJ13" s="13"/>
    </row>
    <row r="14" spans="1:62" ht="11.25" customHeight="1">
      <c r="A14" s="106" t="str">
        <f t="shared" si="0"/>
        <v>I 180 x 100 x 6 x 10</v>
      </c>
      <c r="B14" s="107"/>
      <c r="C14" s="116"/>
      <c r="D14" s="116"/>
      <c r="E14" s="116"/>
      <c r="F14" s="87"/>
      <c r="G14" s="667">
        <v>180</v>
      </c>
      <c r="H14" s="649"/>
      <c r="I14" s="649">
        <v>100</v>
      </c>
      <c r="J14" s="649"/>
      <c r="K14" s="649">
        <v>6</v>
      </c>
      <c r="L14" s="649"/>
      <c r="M14" s="649">
        <v>10</v>
      </c>
      <c r="N14" s="649"/>
      <c r="O14" s="649"/>
      <c r="P14" s="649"/>
      <c r="Q14" s="649"/>
      <c r="R14" s="649"/>
      <c r="S14" s="649">
        <v>23.6</v>
      </c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87"/>
      <c r="BB14" s="869"/>
      <c r="BC14" s="870"/>
      <c r="BD14" s="870"/>
      <c r="BE14" s="870"/>
      <c r="BF14" s="870"/>
      <c r="BG14" s="870"/>
      <c r="BH14" s="13"/>
      <c r="BI14" s="13"/>
      <c r="BJ14" s="13"/>
    </row>
    <row r="15" spans="1:62" ht="11.25" customHeight="1">
      <c r="A15" s="106" t="str">
        <f t="shared" si="0"/>
        <v>I 200 x 100 x 7 x 10</v>
      </c>
      <c r="B15" s="107"/>
      <c r="C15" s="116"/>
      <c r="D15" s="116"/>
      <c r="E15" s="116"/>
      <c r="F15" s="87"/>
      <c r="G15" s="667">
        <v>200</v>
      </c>
      <c r="H15" s="649"/>
      <c r="I15" s="649">
        <v>100</v>
      </c>
      <c r="J15" s="649"/>
      <c r="K15" s="649">
        <v>7</v>
      </c>
      <c r="L15" s="649"/>
      <c r="M15" s="649">
        <v>10</v>
      </c>
      <c r="N15" s="649"/>
      <c r="O15" s="649"/>
      <c r="P15" s="649"/>
      <c r="Q15" s="649"/>
      <c r="R15" s="649"/>
      <c r="S15" s="649">
        <v>26</v>
      </c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87"/>
      <c r="BB15" s="869"/>
      <c r="BC15" s="870"/>
      <c r="BD15" s="870"/>
      <c r="BE15" s="870"/>
      <c r="BF15" s="870"/>
      <c r="BG15" s="870"/>
      <c r="BH15" s="13"/>
      <c r="BI15" s="13"/>
      <c r="BJ15" s="13"/>
    </row>
    <row r="16" spans="1:62" ht="11.25" customHeight="1">
      <c r="A16" s="106" t="str">
        <f t="shared" si="0"/>
        <v>I 200 x 150 x 9 x 16</v>
      </c>
      <c r="B16" s="107"/>
      <c r="C16" s="116"/>
      <c r="D16" s="116"/>
      <c r="E16" s="116"/>
      <c r="F16" s="87"/>
      <c r="G16" s="667">
        <v>200</v>
      </c>
      <c r="H16" s="649"/>
      <c r="I16" s="649">
        <v>150</v>
      </c>
      <c r="J16" s="649"/>
      <c r="K16" s="649">
        <v>9</v>
      </c>
      <c r="L16" s="649"/>
      <c r="M16" s="649">
        <v>16</v>
      </c>
      <c r="N16" s="649"/>
      <c r="O16" s="649"/>
      <c r="P16" s="649"/>
      <c r="Q16" s="649"/>
      <c r="R16" s="649"/>
      <c r="S16" s="649">
        <v>50.4</v>
      </c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87"/>
      <c r="BB16" s="869"/>
      <c r="BC16" s="870"/>
      <c r="BD16" s="870"/>
      <c r="BE16" s="870"/>
      <c r="BF16" s="870"/>
      <c r="BG16" s="870"/>
      <c r="BH16" s="13"/>
      <c r="BI16" s="13"/>
      <c r="BJ16" s="13"/>
    </row>
    <row r="17" spans="1:62" ht="11.25" customHeight="1">
      <c r="A17" s="106" t="str">
        <f t="shared" si="0"/>
        <v>I 250 x 125 x 7.5 x 12.5</v>
      </c>
      <c r="B17" s="107"/>
      <c r="C17" s="116"/>
      <c r="D17" s="116"/>
      <c r="E17" s="116"/>
      <c r="F17" s="87"/>
      <c r="G17" s="667">
        <v>250</v>
      </c>
      <c r="H17" s="649"/>
      <c r="I17" s="649">
        <v>125</v>
      </c>
      <c r="J17" s="649"/>
      <c r="K17" s="649">
        <v>7.5</v>
      </c>
      <c r="L17" s="649"/>
      <c r="M17" s="649">
        <v>12.5</v>
      </c>
      <c r="N17" s="649"/>
      <c r="O17" s="649"/>
      <c r="P17" s="649"/>
      <c r="Q17" s="649"/>
      <c r="R17" s="649"/>
      <c r="S17" s="649">
        <v>38.3</v>
      </c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87"/>
      <c r="BB17" s="869"/>
      <c r="BC17" s="870"/>
      <c r="BD17" s="870"/>
      <c r="BE17" s="870"/>
      <c r="BF17" s="870"/>
      <c r="BG17" s="870"/>
      <c r="BH17" s="13"/>
      <c r="BI17" s="13"/>
      <c r="BJ17" s="13"/>
    </row>
    <row r="18" spans="1:62" ht="11.25" customHeight="1">
      <c r="A18" s="106" t="str">
        <f t="shared" si="0"/>
        <v>I 250 x 125 x 10 x 19</v>
      </c>
      <c r="B18" s="107"/>
      <c r="C18" s="116"/>
      <c r="D18" s="116"/>
      <c r="E18" s="116"/>
      <c r="F18" s="87"/>
      <c r="G18" s="667">
        <v>250</v>
      </c>
      <c r="H18" s="649"/>
      <c r="I18" s="649">
        <v>125</v>
      </c>
      <c r="J18" s="649"/>
      <c r="K18" s="649">
        <v>10</v>
      </c>
      <c r="L18" s="649"/>
      <c r="M18" s="649">
        <v>19</v>
      </c>
      <c r="N18" s="649"/>
      <c r="O18" s="649"/>
      <c r="P18" s="649"/>
      <c r="Q18" s="649"/>
      <c r="R18" s="649"/>
      <c r="S18" s="649">
        <v>55.5</v>
      </c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87"/>
      <c r="BB18" s="869"/>
      <c r="BC18" s="870"/>
      <c r="BD18" s="870"/>
      <c r="BE18" s="870"/>
      <c r="BF18" s="870"/>
      <c r="BG18" s="870"/>
      <c r="BH18" s="13"/>
      <c r="BI18" s="13"/>
      <c r="BJ18" s="13"/>
    </row>
    <row r="19" spans="1:62" ht="11.25" customHeight="1">
      <c r="A19" s="106" t="str">
        <f t="shared" si="0"/>
        <v>I 300 x 150 x 8 x 13</v>
      </c>
      <c r="B19" s="107"/>
      <c r="C19" s="116"/>
      <c r="D19" s="116"/>
      <c r="E19" s="116"/>
      <c r="F19" s="87"/>
      <c r="G19" s="667">
        <v>300</v>
      </c>
      <c r="H19" s="649"/>
      <c r="I19" s="649">
        <v>150</v>
      </c>
      <c r="J19" s="649"/>
      <c r="K19" s="649">
        <v>8</v>
      </c>
      <c r="L19" s="649"/>
      <c r="M19" s="649">
        <v>13</v>
      </c>
      <c r="N19" s="649"/>
      <c r="O19" s="649"/>
      <c r="P19" s="649"/>
      <c r="Q19" s="649"/>
      <c r="R19" s="649"/>
      <c r="S19" s="649">
        <v>48.3</v>
      </c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/>
      <c r="AX19" s="665"/>
      <c r="AY19" s="665"/>
      <c r="AZ19" s="665"/>
      <c r="BA19" s="88"/>
      <c r="BB19" s="869"/>
      <c r="BC19" s="870"/>
      <c r="BD19" s="870"/>
      <c r="BE19" s="870"/>
      <c r="BF19" s="870"/>
      <c r="BG19" s="870"/>
      <c r="BH19" s="13"/>
      <c r="BI19" s="13"/>
      <c r="BJ19" s="13"/>
    </row>
    <row r="20" spans="1:62" ht="11.25" customHeight="1">
      <c r="A20" s="106" t="str">
        <f t="shared" si="0"/>
        <v>I 300 x 150 x 10 x 18.5</v>
      </c>
      <c r="B20" s="107"/>
      <c r="C20" s="116"/>
      <c r="D20" s="116"/>
      <c r="E20" s="116"/>
      <c r="F20" s="87"/>
      <c r="G20" s="667">
        <v>300</v>
      </c>
      <c r="H20" s="649"/>
      <c r="I20" s="649">
        <v>150</v>
      </c>
      <c r="J20" s="649"/>
      <c r="K20" s="649">
        <v>10</v>
      </c>
      <c r="L20" s="649"/>
      <c r="M20" s="649">
        <v>18.5</v>
      </c>
      <c r="N20" s="649"/>
      <c r="O20" s="649"/>
      <c r="P20" s="649"/>
      <c r="Q20" s="649"/>
      <c r="R20" s="649"/>
      <c r="S20" s="649">
        <v>65.5</v>
      </c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66"/>
      <c r="AZ20" s="667"/>
      <c r="BA20" s="87"/>
      <c r="BB20" s="869"/>
      <c r="BC20" s="870"/>
      <c r="BD20" s="870"/>
      <c r="BE20" s="870"/>
      <c r="BF20" s="870"/>
      <c r="BG20" s="870"/>
      <c r="BH20" s="13"/>
      <c r="BI20" s="13"/>
      <c r="BJ20" s="13"/>
    </row>
    <row r="21" spans="1:62" ht="11.25" customHeight="1">
      <c r="A21" s="106" t="str">
        <f t="shared" si="0"/>
        <v>I 300 x 150 x 11.5 x 22</v>
      </c>
      <c r="B21" s="107"/>
      <c r="C21" s="116"/>
      <c r="D21" s="116"/>
      <c r="E21" s="116"/>
      <c r="F21" s="87"/>
      <c r="G21" s="667">
        <v>300</v>
      </c>
      <c r="H21" s="649"/>
      <c r="I21" s="649">
        <v>150</v>
      </c>
      <c r="J21" s="649"/>
      <c r="K21" s="649">
        <v>11.5</v>
      </c>
      <c r="L21" s="649"/>
      <c r="M21" s="649">
        <v>22</v>
      </c>
      <c r="N21" s="649"/>
      <c r="O21" s="649"/>
      <c r="P21" s="649"/>
      <c r="Q21" s="649"/>
      <c r="R21" s="649"/>
      <c r="S21" s="649">
        <v>76.8</v>
      </c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66"/>
      <c r="AZ21" s="667"/>
      <c r="BA21" s="87"/>
      <c r="BB21" s="869"/>
      <c r="BC21" s="870"/>
      <c r="BD21" s="870"/>
      <c r="BE21" s="870"/>
      <c r="BF21" s="870"/>
      <c r="BG21" s="870"/>
      <c r="BH21" s="13"/>
      <c r="BI21" s="13"/>
      <c r="BJ21" s="13"/>
    </row>
    <row r="22" spans="1:62" ht="11.25" customHeight="1">
      <c r="A22" s="106"/>
      <c r="B22" s="107"/>
      <c r="C22" s="116"/>
      <c r="D22" s="116"/>
      <c r="E22" s="116"/>
      <c r="F22" s="87"/>
      <c r="G22" s="83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65"/>
      <c r="AX22" s="665"/>
      <c r="AY22" s="665"/>
      <c r="AZ22" s="665"/>
      <c r="BA22" s="88"/>
      <c r="BB22" s="869"/>
      <c r="BC22" s="870"/>
      <c r="BD22" s="870"/>
      <c r="BE22" s="870"/>
      <c r="BF22" s="870"/>
      <c r="BG22" s="870"/>
      <c r="BH22" s="13"/>
      <c r="BI22" s="13"/>
      <c r="BJ22" s="13"/>
    </row>
    <row r="23" spans="1:62" ht="11.25" customHeight="1">
      <c r="A23" s="106"/>
      <c r="B23" s="107"/>
      <c r="C23" s="116"/>
      <c r="D23" s="116"/>
      <c r="E23" s="116"/>
      <c r="F23" s="87"/>
      <c r="G23" s="667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87"/>
      <c r="BB23" s="869"/>
      <c r="BC23" s="870"/>
      <c r="BD23" s="870"/>
      <c r="BE23" s="870"/>
      <c r="BF23" s="870"/>
      <c r="BG23" s="870"/>
      <c r="BH23" s="13"/>
      <c r="BI23" s="13"/>
      <c r="BJ23" s="13"/>
    </row>
    <row r="24" spans="1:62" ht="11.25" customHeight="1">
      <c r="A24" s="106"/>
      <c r="B24" s="107"/>
      <c r="C24" s="116"/>
      <c r="D24" s="116"/>
      <c r="E24" s="116"/>
      <c r="F24" s="87"/>
      <c r="G24" s="667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87"/>
      <c r="BB24" s="869"/>
      <c r="BC24" s="870"/>
      <c r="BD24" s="870"/>
      <c r="BE24" s="870"/>
      <c r="BF24" s="870"/>
      <c r="BG24" s="870"/>
      <c r="BH24" s="13"/>
      <c r="BI24" s="13"/>
      <c r="BJ24" s="13"/>
    </row>
    <row r="25" spans="1:62" ht="11.25" customHeight="1">
      <c r="A25" s="106"/>
      <c r="B25" s="107"/>
      <c r="C25" s="116"/>
      <c r="D25" s="116"/>
      <c r="E25" s="116"/>
      <c r="F25" s="87"/>
      <c r="G25" s="667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87"/>
      <c r="BB25" s="869"/>
      <c r="BC25" s="870"/>
      <c r="BD25" s="870"/>
      <c r="BE25" s="870"/>
      <c r="BF25" s="870"/>
      <c r="BG25" s="870"/>
      <c r="BH25" s="13"/>
      <c r="BI25" s="13"/>
      <c r="BJ25" s="13"/>
    </row>
    <row r="26" spans="1:62" ht="11.25" customHeight="1">
      <c r="A26" s="106"/>
      <c r="B26" s="107"/>
      <c r="C26" s="116"/>
      <c r="D26" s="116"/>
      <c r="E26" s="116"/>
      <c r="F26" s="87"/>
      <c r="G26" s="667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87"/>
      <c r="BB26" s="869"/>
      <c r="BC26" s="870"/>
      <c r="BD26" s="870"/>
      <c r="BE26" s="870"/>
      <c r="BF26" s="870"/>
      <c r="BG26" s="870"/>
      <c r="BH26" s="13"/>
      <c r="BI26" s="13"/>
      <c r="BJ26" s="13"/>
    </row>
    <row r="27" spans="1:62" ht="11.25" customHeight="1">
      <c r="A27" s="106"/>
      <c r="B27" s="107"/>
      <c r="C27" s="116"/>
      <c r="D27" s="116"/>
      <c r="E27" s="116"/>
      <c r="F27" s="87"/>
      <c r="G27" s="667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87"/>
      <c r="BB27" s="869"/>
      <c r="BC27" s="870"/>
      <c r="BD27" s="870"/>
      <c r="BE27" s="870"/>
      <c r="BF27" s="870"/>
      <c r="BG27" s="870"/>
      <c r="BH27" s="13"/>
      <c r="BI27" s="13"/>
      <c r="BJ27" s="13"/>
    </row>
    <row r="28" spans="1:62" ht="11.25" customHeight="1">
      <c r="A28" s="106"/>
      <c r="B28" s="107"/>
      <c r="C28" s="116"/>
      <c r="D28" s="116"/>
      <c r="E28" s="116"/>
      <c r="F28" s="87"/>
      <c r="G28" s="667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87"/>
      <c r="BB28" s="869"/>
      <c r="BC28" s="870"/>
      <c r="BD28" s="870"/>
      <c r="BE28" s="870"/>
      <c r="BF28" s="870"/>
      <c r="BG28" s="870"/>
      <c r="BH28" s="13"/>
      <c r="BI28" s="13"/>
      <c r="BJ28" s="13"/>
    </row>
    <row r="29" spans="1:62" ht="11.25" customHeight="1">
      <c r="A29" s="106"/>
      <c r="B29" s="107"/>
      <c r="C29" s="116"/>
      <c r="D29" s="116"/>
      <c r="E29" s="116"/>
      <c r="F29" s="87"/>
      <c r="G29" s="667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87"/>
      <c r="BB29" s="869"/>
      <c r="BC29" s="870"/>
      <c r="BD29" s="870"/>
      <c r="BE29" s="870"/>
      <c r="BF29" s="870"/>
      <c r="BG29" s="870"/>
      <c r="BH29" s="13"/>
      <c r="BI29" s="13"/>
      <c r="BJ29" s="13"/>
    </row>
    <row r="30" spans="1:62" ht="11.25" customHeight="1">
      <c r="A30" s="106"/>
      <c r="B30" s="107"/>
      <c r="C30" s="116"/>
      <c r="D30" s="116"/>
      <c r="E30" s="116"/>
      <c r="F30" s="87"/>
      <c r="G30" s="667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95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106"/>
      <c r="B31" s="107"/>
      <c r="C31" s="116"/>
      <c r="D31" s="116"/>
      <c r="E31" s="116"/>
      <c r="F31" s="87"/>
      <c r="G31" s="667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95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106"/>
      <c r="B32" s="107"/>
      <c r="C32" s="116"/>
      <c r="D32" s="116"/>
      <c r="E32" s="116"/>
      <c r="F32" s="87"/>
      <c r="G32" s="667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95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106"/>
      <c r="B33" s="107"/>
      <c r="C33" s="116"/>
      <c r="D33" s="116"/>
      <c r="E33" s="116"/>
      <c r="F33" s="87"/>
      <c r="G33" s="667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106"/>
      <c r="B34" s="107"/>
      <c r="C34" s="116"/>
      <c r="D34" s="116"/>
      <c r="E34" s="116"/>
      <c r="F34" s="87"/>
      <c r="G34" s="667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106"/>
      <c r="B35" s="107"/>
      <c r="C35" s="116"/>
      <c r="D35" s="116"/>
      <c r="E35" s="116"/>
      <c r="F35" s="87"/>
      <c r="G35" s="667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106"/>
      <c r="B36" s="107"/>
      <c r="C36" s="116"/>
      <c r="D36" s="116"/>
      <c r="E36" s="116"/>
      <c r="F36" s="87"/>
      <c r="G36" s="667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106"/>
      <c r="B37" s="107"/>
      <c r="C37" s="116"/>
      <c r="D37" s="116"/>
      <c r="E37" s="116"/>
      <c r="F37" s="87"/>
      <c r="G37" s="667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106"/>
      <c r="B38" s="107"/>
      <c r="C38" s="116"/>
      <c r="D38" s="116"/>
      <c r="E38" s="116"/>
      <c r="F38" s="87"/>
      <c r="G38" s="667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110"/>
      <c r="B39" s="111"/>
      <c r="C39" s="117"/>
      <c r="D39" s="117"/>
      <c r="E39" s="117"/>
      <c r="F39" s="89"/>
      <c r="G39" s="783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571</v>
      </c>
      <c r="B40" s="8"/>
      <c r="C40" s="72" t="s">
        <v>572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567</v>
      </c>
      <c r="B41" s="1"/>
      <c r="C41" s="11" t="s">
        <v>573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567</v>
      </c>
      <c r="B42" s="1"/>
      <c r="C42" s="11" t="s">
        <v>574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567</v>
      </c>
      <c r="B43" s="1"/>
      <c r="C43" s="11" t="s">
        <v>575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567</v>
      </c>
      <c r="B44" s="10"/>
      <c r="C44" s="12" t="s">
        <v>576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577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578</v>
      </c>
    </row>
  </sheetData>
  <mergeCells count="870">
    <mergeCell ref="U8:V8"/>
    <mergeCell ref="AE8:AF8"/>
    <mergeCell ref="AE9:AF9"/>
    <mergeCell ref="U9:V9"/>
    <mergeCell ref="AC8:AD8"/>
    <mergeCell ref="W8:X8"/>
    <mergeCell ref="Y8:Z8"/>
    <mergeCell ref="AA8:AB8"/>
    <mergeCell ref="E9:F9"/>
    <mergeCell ref="S9:T9"/>
    <mergeCell ref="O23:P23"/>
    <mergeCell ref="S13:T13"/>
    <mergeCell ref="O22:P22"/>
    <mergeCell ref="S21:T21"/>
    <mergeCell ref="G14:H14"/>
    <mergeCell ref="G15:H15"/>
    <mergeCell ref="G17:H17"/>
    <mergeCell ref="G16:H16"/>
    <mergeCell ref="K34:L34"/>
    <mergeCell ref="Y9:Z9"/>
    <mergeCell ref="W11:X11"/>
    <mergeCell ref="Y11:Z11"/>
    <mergeCell ref="Y10:Z10"/>
    <mergeCell ref="K33:L33"/>
    <mergeCell ref="O33:P33"/>
    <mergeCell ref="O31:P31"/>
    <mergeCell ref="K27:L27"/>
    <mergeCell ref="W9:X9"/>
    <mergeCell ref="O32:P32"/>
    <mergeCell ref="K20:L20"/>
    <mergeCell ref="W12:X12"/>
    <mergeCell ref="O26:P26"/>
    <mergeCell ref="O27:P27"/>
    <mergeCell ref="O28:P28"/>
    <mergeCell ref="O29:P29"/>
    <mergeCell ref="K26:L26"/>
    <mergeCell ref="M26:N26"/>
    <mergeCell ref="U13:V13"/>
    <mergeCell ref="K37:L37"/>
    <mergeCell ref="K38:L38"/>
    <mergeCell ref="O12:P12"/>
    <mergeCell ref="O13:P13"/>
    <mergeCell ref="O14:P14"/>
    <mergeCell ref="O15:P15"/>
    <mergeCell ref="O16:P16"/>
    <mergeCell ref="O17:P17"/>
    <mergeCell ref="O18:P18"/>
    <mergeCell ref="O19:P19"/>
    <mergeCell ref="O38:P38"/>
    <mergeCell ref="O39:P39"/>
    <mergeCell ref="Q8:R8"/>
    <mergeCell ref="Q9:R9"/>
    <mergeCell ref="O11:P11"/>
    <mergeCell ref="O10:P10"/>
    <mergeCell ref="Q23:R23"/>
    <mergeCell ref="Q21:R21"/>
    <mergeCell ref="Q38:R38"/>
    <mergeCell ref="O37:P37"/>
    <mergeCell ref="AE10:AF10"/>
    <mergeCell ref="AG10:AH10"/>
    <mergeCell ref="AI10:AJ10"/>
    <mergeCell ref="AC11:AD11"/>
    <mergeCell ref="AE11:AF11"/>
    <mergeCell ref="AG11:AH11"/>
    <mergeCell ref="AI11:AJ11"/>
    <mergeCell ref="AY11:AZ11"/>
    <mergeCell ref="AY10:AZ10"/>
    <mergeCell ref="AW10:AX10"/>
    <mergeCell ref="AW11:AX11"/>
    <mergeCell ref="AY6:AZ6"/>
    <mergeCell ref="AY7:AZ7"/>
    <mergeCell ref="AY8:AZ8"/>
    <mergeCell ref="AY9:AZ9"/>
    <mergeCell ref="AW9:AX9"/>
    <mergeCell ref="AW8:AX8"/>
    <mergeCell ref="AW7:AX7"/>
    <mergeCell ref="AW6:AX6"/>
    <mergeCell ref="AS6:AT6"/>
    <mergeCell ref="AU6:AV6"/>
    <mergeCell ref="AS7:AT7"/>
    <mergeCell ref="AU7:AV7"/>
    <mergeCell ref="AK12:AL12"/>
    <mergeCell ref="AK13:AL13"/>
    <mergeCell ref="AK15:AL15"/>
    <mergeCell ref="AM14:AN14"/>
    <mergeCell ref="AM12:AN12"/>
    <mergeCell ref="AM13:AN13"/>
    <mergeCell ref="AK19:AL19"/>
    <mergeCell ref="AM17:AN17"/>
    <mergeCell ref="AO17:AP17"/>
    <mergeCell ref="AS17:AT17"/>
    <mergeCell ref="AS18:AT18"/>
    <mergeCell ref="AM19:AN19"/>
    <mergeCell ref="AO19:AP19"/>
    <mergeCell ref="AM18:AN18"/>
    <mergeCell ref="AO18:AP18"/>
    <mergeCell ref="AQ18:AR18"/>
    <mergeCell ref="AM33:AN33"/>
    <mergeCell ref="AO33:AP33"/>
    <mergeCell ref="AK23:AL23"/>
    <mergeCell ref="AK21:AL21"/>
    <mergeCell ref="AK22:AL22"/>
    <mergeCell ref="AK27:AL27"/>
    <mergeCell ref="AK30:AL30"/>
    <mergeCell ref="AM21:AN21"/>
    <mergeCell ref="AK24:AL24"/>
    <mergeCell ref="AK25:AL25"/>
    <mergeCell ref="AS37:AT37"/>
    <mergeCell ref="AS38:AT38"/>
    <mergeCell ref="AS39:AT39"/>
    <mergeCell ref="AS36:AT36"/>
    <mergeCell ref="Y13:Z13"/>
    <mergeCell ref="Y14:Z14"/>
    <mergeCell ref="S15:T15"/>
    <mergeCell ref="U15:V15"/>
    <mergeCell ref="Y15:Z15"/>
    <mergeCell ref="W15:X15"/>
    <mergeCell ref="W16:X16"/>
    <mergeCell ref="S14:T14"/>
    <mergeCell ref="W14:X14"/>
    <mergeCell ref="U16:V16"/>
    <mergeCell ref="Y23:Z23"/>
    <mergeCell ref="S24:T24"/>
    <mergeCell ref="U24:V24"/>
    <mergeCell ref="Y24:Z24"/>
    <mergeCell ref="S23:T23"/>
    <mergeCell ref="U23:V23"/>
    <mergeCell ref="W23:X23"/>
    <mergeCell ref="W24:X24"/>
    <mergeCell ref="S28:T28"/>
    <mergeCell ref="U28:V28"/>
    <mergeCell ref="Y28:Z28"/>
    <mergeCell ref="Y25:Z25"/>
    <mergeCell ref="S26:T26"/>
    <mergeCell ref="U26:V26"/>
    <mergeCell ref="Y26:Z26"/>
    <mergeCell ref="S25:T25"/>
    <mergeCell ref="U25:V25"/>
    <mergeCell ref="W25:X25"/>
    <mergeCell ref="W32:X32"/>
    <mergeCell ref="Y32:Z32"/>
    <mergeCell ref="S29:T29"/>
    <mergeCell ref="U29:V29"/>
    <mergeCell ref="Y29:Z29"/>
    <mergeCell ref="Y30:Z30"/>
    <mergeCell ref="W30:X30"/>
    <mergeCell ref="U32:V32"/>
    <mergeCell ref="W31:X31"/>
    <mergeCell ref="S31:T31"/>
    <mergeCell ref="W38:X38"/>
    <mergeCell ref="Y38:Z38"/>
    <mergeCell ref="Y33:Z33"/>
    <mergeCell ref="Y34:Z34"/>
    <mergeCell ref="W33:X33"/>
    <mergeCell ref="W35:X35"/>
    <mergeCell ref="Y35:Z35"/>
    <mergeCell ref="AA32:AB32"/>
    <mergeCell ref="AA35:AB35"/>
    <mergeCell ref="AA20:AB20"/>
    <mergeCell ref="AA31:AB31"/>
    <mergeCell ref="AA24:AB24"/>
    <mergeCell ref="AA25:AB25"/>
    <mergeCell ref="AA21:AB21"/>
    <mergeCell ref="AI13:AJ13"/>
    <mergeCell ref="AE14:AF14"/>
    <mergeCell ref="AG14:AH14"/>
    <mergeCell ref="AI14:AJ14"/>
    <mergeCell ref="AE17:AF17"/>
    <mergeCell ref="AG17:AH17"/>
    <mergeCell ref="AE13:AF13"/>
    <mergeCell ref="AG13:AH13"/>
    <mergeCell ref="AE16:AF16"/>
    <mergeCell ref="AG16:AH16"/>
    <mergeCell ref="AE15:AF15"/>
    <mergeCell ref="AG15:AH15"/>
    <mergeCell ref="AE30:AF30"/>
    <mergeCell ref="AG30:AH30"/>
    <mergeCell ref="AI30:AJ30"/>
    <mergeCell ref="AE31:AF31"/>
    <mergeCell ref="AG31:AH31"/>
    <mergeCell ref="AI31:AJ31"/>
    <mergeCell ref="AE34:AF34"/>
    <mergeCell ref="AG34:AH34"/>
    <mergeCell ref="AI34:AJ34"/>
    <mergeCell ref="AC32:AD32"/>
    <mergeCell ref="AE32:AF32"/>
    <mergeCell ref="AG32:AH32"/>
    <mergeCell ref="AI32:AJ32"/>
    <mergeCell ref="AC34:AD34"/>
    <mergeCell ref="AO37:AP37"/>
    <mergeCell ref="AK36:AL36"/>
    <mergeCell ref="AM36:AN36"/>
    <mergeCell ref="AO36:AP36"/>
    <mergeCell ref="AE23:AF23"/>
    <mergeCell ref="AC20:AD20"/>
    <mergeCell ref="AA18:AB18"/>
    <mergeCell ref="AK37:AL37"/>
    <mergeCell ref="AI35:AJ35"/>
    <mergeCell ref="AE36:AF36"/>
    <mergeCell ref="AG36:AH36"/>
    <mergeCell ref="AI36:AJ36"/>
    <mergeCell ref="AE33:AF33"/>
    <mergeCell ref="AG33:AH33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M14:N14"/>
    <mergeCell ref="K15:L15"/>
    <mergeCell ref="M16:N16"/>
    <mergeCell ref="AI22:AJ22"/>
    <mergeCell ref="AG22:AH22"/>
    <mergeCell ref="AG21:AH21"/>
    <mergeCell ref="AI21:AJ21"/>
    <mergeCell ref="AE20:AF20"/>
    <mergeCell ref="AG20:AH20"/>
    <mergeCell ref="AI20:AJ20"/>
    <mergeCell ref="AA14:AB14"/>
    <mergeCell ref="AA16:AB16"/>
    <mergeCell ref="AA15:AB15"/>
    <mergeCell ref="Y16:Z16"/>
    <mergeCell ref="AA38:AB38"/>
    <mergeCell ref="AC38:AD38"/>
    <mergeCell ref="AE38:AF38"/>
    <mergeCell ref="AA17:AB17"/>
    <mergeCell ref="AC18:AD18"/>
    <mergeCell ref="AA22:AB22"/>
    <mergeCell ref="AE22:AF22"/>
    <mergeCell ref="AC21:AD21"/>
    <mergeCell ref="AE21:AF21"/>
    <mergeCell ref="AA23:AB23"/>
    <mergeCell ref="I15:J15"/>
    <mergeCell ref="I17:J17"/>
    <mergeCell ref="I14:J14"/>
    <mergeCell ref="K14:L14"/>
    <mergeCell ref="K16:L16"/>
    <mergeCell ref="I16:J16"/>
    <mergeCell ref="G13:H13"/>
    <mergeCell ref="I10:J10"/>
    <mergeCell ref="K10:L10"/>
    <mergeCell ref="G12:H12"/>
    <mergeCell ref="G11:H11"/>
    <mergeCell ref="I12:J12"/>
    <mergeCell ref="K13:L13"/>
    <mergeCell ref="G10:H10"/>
    <mergeCell ref="I13:J13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I11:J11"/>
    <mergeCell ref="Q14:R14"/>
    <mergeCell ref="AC14:AD14"/>
    <mergeCell ref="W13:X13"/>
    <mergeCell ref="AA13:AB13"/>
    <mergeCell ref="K11:L11"/>
    <mergeCell ref="K12:L12"/>
    <mergeCell ref="AC12:AD12"/>
    <mergeCell ref="Q12:R12"/>
    <mergeCell ref="Q16:R16"/>
    <mergeCell ref="U18:V18"/>
    <mergeCell ref="S20:T20"/>
    <mergeCell ref="S19:T19"/>
    <mergeCell ref="S18:T18"/>
    <mergeCell ref="U20:V20"/>
    <mergeCell ref="U17:V17"/>
    <mergeCell ref="U19:V19"/>
    <mergeCell ref="S16:T16"/>
    <mergeCell ref="S17:T17"/>
    <mergeCell ref="Y17:Z17"/>
    <mergeCell ref="W17:X17"/>
    <mergeCell ref="Y18:Z18"/>
    <mergeCell ref="U21:V21"/>
    <mergeCell ref="W18:X18"/>
    <mergeCell ref="Y19:Z19"/>
    <mergeCell ref="W20:X20"/>
    <mergeCell ref="Y20:Z20"/>
    <mergeCell ref="Q17:R17"/>
    <mergeCell ref="G19:H19"/>
    <mergeCell ref="I19:J19"/>
    <mergeCell ref="W19:X19"/>
    <mergeCell ref="M19:N19"/>
    <mergeCell ref="Q19:R19"/>
    <mergeCell ref="K19:L19"/>
    <mergeCell ref="M17:N17"/>
    <mergeCell ref="M18:N18"/>
    <mergeCell ref="K17:L17"/>
    <mergeCell ref="AY19:AZ19"/>
    <mergeCell ref="AW17:AX17"/>
    <mergeCell ref="AC19:AD19"/>
    <mergeCell ref="AE19:AF19"/>
    <mergeCell ref="AG19:AH19"/>
    <mergeCell ref="AI19:AJ19"/>
    <mergeCell ref="AC17:AD17"/>
    <mergeCell ref="AI17:AJ17"/>
    <mergeCell ref="AE18:AF18"/>
    <mergeCell ref="AG18:AH18"/>
    <mergeCell ref="Z3:AQ3"/>
    <mergeCell ref="Z4:AQ4"/>
    <mergeCell ref="AC10:AD10"/>
    <mergeCell ref="Q11:R11"/>
    <mergeCell ref="AK11:AL11"/>
    <mergeCell ref="AK10:AL10"/>
    <mergeCell ref="AQ6:AR6"/>
    <mergeCell ref="AQ7:AR7"/>
    <mergeCell ref="AQ8:AR8"/>
    <mergeCell ref="AQ9:AR9"/>
    <mergeCell ref="M12:N12"/>
    <mergeCell ref="AC15:AD15"/>
    <mergeCell ref="M13:N13"/>
    <mergeCell ref="AW13:AX13"/>
    <mergeCell ref="Q13:R13"/>
    <mergeCell ref="AC13:AD13"/>
    <mergeCell ref="Q15:R15"/>
    <mergeCell ref="AK14:AL14"/>
    <mergeCell ref="AW14:AX14"/>
    <mergeCell ref="M15:N15"/>
    <mergeCell ref="AI16:AJ16"/>
    <mergeCell ref="AY18:AZ18"/>
    <mergeCell ref="AK18:AL18"/>
    <mergeCell ref="AY16:AZ16"/>
    <mergeCell ref="AW16:AX16"/>
    <mergeCell ref="AK17:AL17"/>
    <mergeCell ref="AW18:AX18"/>
    <mergeCell ref="AK16:AL16"/>
    <mergeCell ref="AI18:AJ18"/>
    <mergeCell ref="AQ17:AR17"/>
    <mergeCell ref="AI15:AJ15"/>
    <mergeCell ref="AW15:AX15"/>
    <mergeCell ref="AM15:AN15"/>
    <mergeCell ref="AY12:AZ12"/>
    <mergeCell ref="AY15:AZ15"/>
    <mergeCell ref="AW12:AX12"/>
    <mergeCell ref="AY14:AZ14"/>
    <mergeCell ref="AQ13:AR13"/>
    <mergeCell ref="AY13:AZ13"/>
    <mergeCell ref="AU14:AV14"/>
    <mergeCell ref="AQ16:AR16"/>
    <mergeCell ref="AU17:AV17"/>
    <mergeCell ref="AY17:AZ17"/>
    <mergeCell ref="AQ15:AR15"/>
    <mergeCell ref="AS14:AT14"/>
    <mergeCell ref="AQ14:AR14"/>
    <mergeCell ref="S22:T22"/>
    <mergeCell ref="AU18:AV18"/>
    <mergeCell ref="AQ21:AR21"/>
    <mergeCell ref="AQ20:AR20"/>
    <mergeCell ref="W21:X21"/>
    <mergeCell ref="Y21:Z21"/>
    <mergeCell ref="Y22:Z22"/>
    <mergeCell ref="W22:X22"/>
    <mergeCell ref="AQ19:AR19"/>
    <mergeCell ref="AA19:AB19"/>
    <mergeCell ref="G20:H20"/>
    <mergeCell ref="I20:J20"/>
    <mergeCell ref="Q20:R20"/>
    <mergeCell ref="M20:N20"/>
    <mergeCell ref="O20:P20"/>
    <mergeCell ref="AK20:AL20"/>
    <mergeCell ref="AM20:AN20"/>
    <mergeCell ref="AO20:AP20"/>
    <mergeCell ref="G21:H21"/>
    <mergeCell ref="I21:J21"/>
    <mergeCell ref="Q22:R22"/>
    <mergeCell ref="AC22:AD22"/>
    <mergeCell ref="U22:V22"/>
    <mergeCell ref="M22:N22"/>
    <mergeCell ref="M21:N21"/>
    <mergeCell ref="K21:L21"/>
    <mergeCell ref="O21:P21"/>
    <mergeCell ref="AY22:AZ22"/>
    <mergeCell ref="AM22:AN22"/>
    <mergeCell ref="AO22:AP22"/>
    <mergeCell ref="AU22:AV22"/>
    <mergeCell ref="AS22:AT22"/>
    <mergeCell ref="AW22:AX22"/>
    <mergeCell ref="AQ22:AR22"/>
    <mergeCell ref="G23:H23"/>
    <mergeCell ref="I23:J23"/>
    <mergeCell ref="M23:N23"/>
    <mergeCell ref="K22:L22"/>
    <mergeCell ref="K23:L23"/>
    <mergeCell ref="G22:H22"/>
    <mergeCell ref="I22:J22"/>
    <mergeCell ref="AG23:AH23"/>
    <mergeCell ref="AI23:AJ23"/>
    <mergeCell ref="AW23:AX23"/>
    <mergeCell ref="AQ23:AR23"/>
    <mergeCell ref="AY23:AZ23"/>
    <mergeCell ref="AM23:AN23"/>
    <mergeCell ref="AO23:AP23"/>
    <mergeCell ref="AU23:AV23"/>
    <mergeCell ref="AS23:AT23"/>
    <mergeCell ref="G24:H24"/>
    <mergeCell ref="I24:J24"/>
    <mergeCell ref="K24:L24"/>
    <mergeCell ref="Q24:R24"/>
    <mergeCell ref="M24:N24"/>
    <mergeCell ref="O24:P24"/>
    <mergeCell ref="AE24:AF24"/>
    <mergeCell ref="AG24:AH24"/>
    <mergeCell ref="AI24:AJ24"/>
    <mergeCell ref="AW24:AX24"/>
    <mergeCell ref="AQ24:AR24"/>
    <mergeCell ref="AY24:AZ24"/>
    <mergeCell ref="AM24:AN24"/>
    <mergeCell ref="AO24:AP24"/>
    <mergeCell ref="AU24:AV24"/>
    <mergeCell ref="AS24:AT24"/>
    <mergeCell ref="G25:H25"/>
    <mergeCell ref="I25:J25"/>
    <mergeCell ref="K25:L25"/>
    <mergeCell ref="Q25:R25"/>
    <mergeCell ref="M25:N25"/>
    <mergeCell ref="O25:P25"/>
    <mergeCell ref="AE25:AF25"/>
    <mergeCell ref="AG25:AH25"/>
    <mergeCell ref="AI25:AJ25"/>
    <mergeCell ref="AW25:AX25"/>
    <mergeCell ref="AQ25:AR25"/>
    <mergeCell ref="AY25:AZ25"/>
    <mergeCell ref="AM25:AN25"/>
    <mergeCell ref="AO25:AP25"/>
    <mergeCell ref="AU25:AV25"/>
    <mergeCell ref="AS25:AT25"/>
    <mergeCell ref="G26:H26"/>
    <mergeCell ref="I26:J26"/>
    <mergeCell ref="Q26:R26"/>
    <mergeCell ref="AC26:AD26"/>
    <mergeCell ref="W26:X26"/>
    <mergeCell ref="AA26:AB26"/>
    <mergeCell ref="AE26:AF26"/>
    <mergeCell ref="AG26:AH26"/>
    <mergeCell ref="AI26:AJ26"/>
    <mergeCell ref="AW26:AX26"/>
    <mergeCell ref="AQ26:AR26"/>
    <mergeCell ref="AK26:AL26"/>
    <mergeCell ref="AY26:AZ26"/>
    <mergeCell ref="AM26:AN26"/>
    <mergeCell ref="AO26:AP26"/>
    <mergeCell ref="AU26:AV26"/>
    <mergeCell ref="AS26:AT26"/>
    <mergeCell ref="G27:H27"/>
    <mergeCell ref="I27:J27"/>
    <mergeCell ref="Q27:R27"/>
    <mergeCell ref="AC27:AD27"/>
    <mergeCell ref="S27:T27"/>
    <mergeCell ref="U27:V27"/>
    <mergeCell ref="Y27:Z27"/>
    <mergeCell ref="M27:N27"/>
    <mergeCell ref="W27:X27"/>
    <mergeCell ref="AA27:AB27"/>
    <mergeCell ref="AE27:AF27"/>
    <mergeCell ref="AG27:AH27"/>
    <mergeCell ref="AI27:AJ27"/>
    <mergeCell ref="AW27:AX27"/>
    <mergeCell ref="AQ27:AR27"/>
    <mergeCell ref="AY27:AZ27"/>
    <mergeCell ref="AM27:AN27"/>
    <mergeCell ref="AO27:AP27"/>
    <mergeCell ref="AU27:AV27"/>
    <mergeCell ref="AS27:AT27"/>
    <mergeCell ref="G28:H28"/>
    <mergeCell ref="I28:J28"/>
    <mergeCell ref="K28:L28"/>
    <mergeCell ref="Q28:R28"/>
    <mergeCell ref="M28:N28"/>
    <mergeCell ref="AK28:AL28"/>
    <mergeCell ref="W28:X28"/>
    <mergeCell ref="AA28:AB28"/>
    <mergeCell ref="AE28:AF28"/>
    <mergeCell ref="AG28:AH28"/>
    <mergeCell ref="AI28:AJ28"/>
    <mergeCell ref="AW28:AX28"/>
    <mergeCell ref="AQ28:AR28"/>
    <mergeCell ref="AY28:AZ28"/>
    <mergeCell ref="AM28:AN28"/>
    <mergeCell ref="AO28:AP28"/>
    <mergeCell ref="AU28:AV28"/>
    <mergeCell ref="AS28:AT28"/>
    <mergeCell ref="G29:H29"/>
    <mergeCell ref="I29:J29"/>
    <mergeCell ref="K29:L29"/>
    <mergeCell ref="Q29:R29"/>
    <mergeCell ref="M29:N29"/>
    <mergeCell ref="AK29:AL29"/>
    <mergeCell ref="W29:X29"/>
    <mergeCell ref="AA29:AB29"/>
    <mergeCell ref="AE29:AF29"/>
    <mergeCell ref="AG29:AH29"/>
    <mergeCell ref="AI29:AJ29"/>
    <mergeCell ref="AW29:AX29"/>
    <mergeCell ref="AQ29:AR29"/>
    <mergeCell ref="AY29:AZ29"/>
    <mergeCell ref="AM29:AN29"/>
    <mergeCell ref="AO29:AP29"/>
    <mergeCell ref="AU29:AV29"/>
    <mergeCell ref="AS29:AT29"/>
    <mergeCell ref="G39:H39"/>
    <mergeCell ref="I39:J39"/>
    <mergeCell ref="K39:L39"/>
    <mergeCell ref="AK39:AL39"/>
    <mergeCell ref="W39:X39"/>
    <mergeCell ref="AA39:AB39"/>
    <mergeCell ref="AC39:AD39"/>
    <mergeCell ref="M39:N39"/>
    <mergeCell ref="Q39:R39"/>
    <mergeCell ref="Y39:Z39"/>
    <mergeCell ref="S39:T39"/>
    <mergeCell ref="U39:V39"/>
    <mergeCell ref="AA30:AB30"/>
    <mergeCell ref="G30:H30"/>
    <mergeCell ref="I30:J30"/>
    <mergeCell ref="U30:V30"/>
    <mergeCell ref="Q30:R30"/>
    <mergeCell ref="M30:N30"/>
    <mergeCell ref="K30:L30"/>
    <mergeCell ref="O30:P30"/>
    <mergeCell ref="AU37:AV37"/>
    <mergeCell ref="AW37:AX37"/>
    <mergeCell ref="AY30:AZ30"/>
    <mergeCell ref="AM30:AN30"/>
    <mergeCell ref="AO30:AP30"/>
    <mergeCell ref="AU30:AV30"/>
    <mergeCell ref="AS30:AT30"/>
    <mergeCell ref="AQ37:AR37"/>
    <mergeCell ref="AY37:AZ37"/>
    <mergeCell ref="AM37:AN37"/>
    <mergeCell ref="AQ33:AR33"/>
    <mergeCell ref="AQ34:AR34"/>
    <mergeCell ref="AQ35:AR35"/>
    <mergeCell ref="AW30:AX30"/>
    <mergeCell ref="AQ30:AR30"/>
    <mergeCell ref="AQ31:AR31"/>
    <mergeCell ref="AQ32:AR32"/>
    <mergeCell ref="AY39:AZ39"/>
    <mergeCell ref="AM39:AN39"/>
    <mergeCell ref="AO39:AP39"/>
    <mergeCell ref="AU39:AV39"/>
    <mergeCell ref="AW39:AX39"/>
    <mergeCell ref="AQ39:AR39"/>
    <mergeCell ref="G18:H18"/>
    <mergeCell ref="I18:J18"/>
    <mergeCell ref="K18:L18"/>
    <mergeCell ref="Q18:R18"/>
    <mergeCell ref="K31:L31"/>
    <mergeCell ref="K32:L32"/>
    <mergeCell ref="U34:V34"/>
    <mergeCell ref="S33:T33"/>
    <mergeCell ref="M31:N31"/>
    <mergeCell ref="M32:N32"/>
    <mergeCell ref="Q31:R31"/>
    <mergeCell ref="Q32:R32"/>
    <mergeCell ref="Q33:R33"/>
    <mergeCell ref="U31:V31"/>
    <mergeCell ref="G37:H37"/>
    <mergeCell ref="I37:J37"/>
    <mergeCell ref="S37:T37"/>
    <mergeCell ref="S30:T30"/>
    <mergeCell ref="S32:T32"/>
    <mergeCell ref="S34:T34"/>
    <mergeCell ref="S35:T35"/>
    <mergeCell ref="O34:P34"/>
    <mergeCell ref="O35:P35"/>
    <mergeCell ref="O36:P36"/>
    <mergeCell ref="S38:T38"/>
    <mergeCell ref="U38:V38"/>
    <mergeCell ref="M37:N37"/>
    <mergeCell ref="AC37:AD37"/>
    <mergeCell ref="W37:X37"/>
    <mergeCell ref="U37:V37"/>
    <mergeCell ref="M38:N38"/>
    <mergeCell ref="Q37:R37"/>
    <mergeCell ref="AA37:AB37"/>
    <mergeCell ref="Y37:Z37"/>
    <mergeCell ref="AY38:AZ38"/>
    <mergeCell ref="AK38:AL38"/>
    <mergeCell ref="AM38:AN38"/>
    <mergeCell ref="AO38:AP38"/>
    <mergeCell ref="AU38:AV38"/>
    <mergeCell ref="AW38:AX38"/>
    <mergeCell ref="AQ38:AR38"/>
    <mergeCell ref="G38:H38"/>
    <mergeCell ref="I38:J38"/>
    <mergeCell ref="G31:H31"/>
    <mergeCell ref="I31:J31"/>
    <mergeCell ref="G32:H32"/>
    <mergeCell ref="I32:J32"/>
    <mergeCell ref="G33:H33"/>
    <mergeCell ref="I33:J33"/>
    <mergeCell ref="G34:H34"/>
    <mergeCell ref="I34:J34"/>
    <mergeCell ref="AY31:AZ31"/>
    <mergeCell ref="AK31:AL31"/>
    <mergeCell ref="AM31:AN31"/>
    <mergeCell ref="AO31:AP31"/>
    <mergeCell ref="AU31:AV31"/>
    <mergeCell ref="AW31:AX31"/>
    <mergeCell ref="AS31:AT31"/>
    <mergeCell ref="AY32:AZ32"/>
    <mergeCell ref="AK32:AL32"/>
    <mergeCell ref="AM32:AN32"/>
    <mergeCell ref="AO32:AP32"/>
    <mergeCell ref="AU32:AV32"/>
    <mergeCell ref="AW32:AX32"/>
    <mergeCell ref="AS32:AT32"/>
    <mergeCell ref="M33:N33"/>
    <mergeCell ref="AC33:AD33"/>
    <mergeCell ref="AA33:AB33"/>
    <mergeCell ref="AY33:AZ33"/>
    <mergeCell ref="AU33:AV33"/>
    <mergeCell ref="AW33:AX33"/>
    <mergeCell ref="U33:V33"/>
    <mergeCell ref="AI33:AJ33"/>
    <mergeCell ref="AS33:AT33"/>
    <mergeCell ref="AK33:AL33"/>
    <mergeCell ref="M34:N34"/>
    <mergeCell ref="W34:X34"/>
    <mergeCell ref="AA34:AB34"/>
    <mergeCell ref="Q34:R34"/>
    <mergeCell ref="AY34:AZ34"/>
    <mergeCell ref="AK34:AL34"/>
    <mergeCell ref="AM34:AN34"/>
    <mergeCell ref="AO34:AP34"/>
    <mergeCell ref="AU34:AV34"/>
    <mergeCell ref="AW34:AX34"/>
    <mergeCell ref="AS34:AT34"/>
    <mergeCell ref="G36:H36"/>
    <mergeCell ref="I36:J36"/>
    <mergeCell ref="Q35:R35"/>
    <mergeCell ref="W36:X36"/>
    <mergeCell ref="G35:H35"/>
    <mergeCell ref="I35:J35"/>
    <mergeCell ref="M35:N35"/>
    <mergeCell ref="U35:V35"/>
    <mergeCell ref="K35:L35"/>
    <mergeCell ref="K36:L36"/>
    <mergeCell ref="M36:N36"/>
    <mergeCell ref="AW36:AX36"/>
    <mergeCell ref="AQ36:AR36"/>
    <mergeCell ref="S36:T36"/>
    <mergeCell ref="U36:V36"/>
    <mergeCell ref="Q36:R36"/>
    <mergeCell ref="AA36:AB36"/>
    <mergeCell ref="Y36:Z36"/>
    <mergeCell ref="AC36:AD36"/>
    <mergeCell ref="AY36:AZ36"/>
    <mergeCell ref="AU36:AV36"/>
    <mergeCell ref="AY35:AZ35"/>
    <mergeCell ref="AK35:AL35"/>
    <mergeCell ref="AM35:AN35"/>
    <mergeCell ref="AO35:AP35"/>
    <mergeCell ref="AU35:AV35"/>
    <mergeCell ref="AS35:AT35"/>
    <mergeCell ref="AW35:AX35"/>
    <mergeCell ref="AE35:AF35"/>
    <mergeCell ref="AG35:AH35"/>
    <mergeCell ref="S10:T10"/>
    <mergeCell ref="Y12:Z12"/>
    <mergeCell ref="S12:T12"/>
    <mergeCell ref="U12:V12"/>
    <mergeCell ref="AA10:AB10"/>
    <mergeCell ref="W10:X10"/>
    <mergeCell ref="AA11:AB11"/>
    <mergeCell ref="AC29:AD29"/>
    <mergeCell ref="AC30:AD30"/>
    <mergeCell ref="AC35:AD35"/>
    <mergeCell ref="AC31:AD31"/>
    <mergeCell ref="S11:T11"/>
    <mergeCell ref="Y31:Z31"/>
    <mergeCell ref="AC23:AD23"/>
    <mergeCell ref="AC28:AD28"/>
    <mergeCell ref="AC25:AD25"/>
    <mergeCell ref="AC24:AD24"/>
    <mergeCell ref="U14:V14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B16:BC16"/>
    <mergeCell ref="BD16:BE16"/>
    <mergeCell ref="BF16:BG16"/>
    <mergeCell ref="BB17:BC17"/>
    <mergeCell ref="BD17:BE17"/>
    <mergeCell ref="BF17:BG17"/>
    <mergeCell ref="BB18:BC18"/>
    <mergeCell ref="BD18:BE18"/>
    <mergeCell ref="BF18:BG18"/>
    <mergeCell ref="BF19:BG19"/>
    <mergeCell ref="BD19:BE19"/>
    <mergeCell ref="BB20:BC20"/>
    <mergeCell ref="BD20:BE20"/>
    <mergeCell ref="BF20:BG20"/>
    <mergeCell ref="AO21:AP21"/>
    <mergeCell ref="AS21:AT21"/>
    <mergeCell ref="AU21:AV21"/>
    <mergeCell ref="AW21:AX21"/>
    <mergeCell ref="AY21:AZ21"/>
    <mergeCell ref="AW20:AX20"/>
    <mergeCell ref="AY20:AZ20"/>
    <mergeCell ref="AW19:AX19"/>
    <mergeCell ref="AS20:AT20"/>
    <mergeCell ref="AU20:AV20"/>
    <mergeCell ref="O6:P6"/>
    <mergeCell ref="Q6:R6"/>
    <mergeCell ref="O7:P7"/>
    <mergeCell ref="AE12:AF12"/>
    <mergeCell ref="AA12:AB12"/>
    <mergeCell ref="AG12:AH12"/>
    <mergeCell ref="AI12:AJ12"/>
    <mergeCell ref="U10:V10"/>
    <mergeCell ref="AC16:AD16"/>
    <mergeCell ref="I6:J6"/>
    <mergeCell ref="G8:H8"/>
    <mergeCell ref="I8:J8"/>
    <mergeCell ref="G6:H6"/>
    <mergeCell ref="G7:H7"/>
    <mergeCell ref="U6:V6"/>
    <mergeCell ref="AA7:AB7"/>
    <mergeCell ref="AC7:AD7"/>
    <mergeCell ref="A6:B6"/>
    <mergeCell ref="K6:L6"/>
    <mergeCell ref="K8:L8"/>
    <mergeCell ref="M8:N8"/>
    <mergeCell ref="A7:B7"/>
    <mergeCell ref="A8:F8"/>
    <mergeCell ref="E7:F7"/>
    <mergeCell ref="M6:N6"/>
    <mergeCell ref="E6:F6"/>
    <mergeCell ref="K7:L7"/>
    <mergeCell ref="AG7:AH7"/>
    <mergeCell ref="W6:X6"/>
    <mergeCell ref="AG6:AH6"/>
    <mergeCell ref="AE6:AF6"/>
    <mergeCell ref="Y6:Z6"/>
    <mergeCell ref="AA6:AB6"/>
    <mergeCell ref="AC6:AD6"/>
    <mergeCell ref="AE7:AF7"/>
    <mergeCell ref="W7:X7"/>
    <mergeCell ref="Y7:Z7"/>
    <mergeCell ref="AM6:AN6"/>
    <mergeCell ref="AO6:AP6"/>
    <mergeCell ref="AK6:AL6"/>
    <mergeCell ref="I7:J7"/>
    <mergeCell ref="M7:N7"/>
    <mergeCell ref="S7:T7"/>
    <mergeCell ref="U7:V7"/>
    <mergeCell ref="Q7:R7"/>
    <mergeCell ref="AI6:AJ6"/>
    <mergeCell ref="S6:T6"/>
    <mergeCell ref="AI7:AJ7"/>
    <mergeCell ref="AM7:AN7"/>
    <mergeCell ref="AO7:AP7"/>
    <mergeCell ref="AK7:AL7"/>
    <mergeCell ref="AS8:AT8"/>
    <mergeCell ref="AU8:AV8"/>
    <mergeCell ref="G9:H9"/>
    <mergeCell ref="I9:J9"/>
    <mergeCell ref="K9:L9"/>
    <mergeCell ref="M9:N9"/>
    <mergeCell ref="O9:P9"/>
    <mergeCell ref="AA9:AB9"/>
    <mergeCell ref="AC9:AD9"/>
    <mergeCell ref="AO8:AP8"/>
    <mergeCell ref="AO9:AP9"/>
    <mergeCell ref="AS9:AT9"/>
    <mergeCell ref="AU9:AV9"/>
    <mergeCell ref="AO10:AP10"/>
    <mergeCell ref="AS10:AT10"/>
    <mergeCell ref="AU10:AV10"/>
    <mergeCell ref="AQ10:AR10"/>
    <mergeCell ref="AM11:AN11"/>
    <mergeCell ref="AM10:AN10"/>
    <mergeCell ref="AG9:AH9"/>
    <mergeCell ref="AI9:AJ9"/>
    <mergeCell ref="AI8:AJ8"/>
    <mergeCell ref="AM8:AN8"/>
    <mergeCell ref="AK8:AL8"/>
    <mergeCell ref="AK9:AL9"/>
    <mergeCell ref="AG8:AH8"/>
    <mergeCell ref="A9:B9"/>
    <mergeCell ref="AO13:AP13"/>
    <mergeCell ref="O8:P8"/>
    <mergeCell ref="S8:T8"/>
    <mergeCell ref="M11:N11"/>
    <mergeCell ref="U11:V11"/>
    <mergeCell ref="M10:N10"/>
    <mergeCell ref="Q10:R10"/>
    <mergeCell ref="AO12:AP12"/>
    <mergeCell ref="BD22:BE22"/>
    <mergeCell ref="AM16:AN16"/>
    <mergeCell ref="BB19:BC19"/>
    <mergeCell ref="AM9:AN9"/>
    <mergeCell ref="AS13:AT13"/>
    <mergeCell ref="AU13:AV13"/>
    <mergeCell ref="AO16:AP16"/>
    <mergeCell ref="AS16:AT16"/>
    <mergeCell ref="AU16:AV16"/>
    <mergeCell ref="AO14:AP14"/>
    <mergeCell ref="AO11:AP11"/>
    <mergeCell ref="AS12:AT12"/>
    <mergeCell ref="AU12:AV12"/>
    <mergeCell ref="AS11:AT11"/>
    <mergeCell ref="AU11:AV11"/>
    <mergeCell ref="AQ11:AR11"/>
    <mergeCell ref="AQ12:AR12"/>
    <mergeCell ref="BF22:BG22"/>
    <mergeCell ref="AS19:AT19"/>
    <mergeCell ref="AU19:AV19"/>
    <mergeCell ref="AO15:AP15"/>
    <mergeCell ref="AS15:AT15"/>
    <mergeCell ref="AU15:AV15"/>
    <mergeCell ref="BB21:BC21"/>
    <mergeCell ref="BD21:BE21"/>
    <mergeCell ref="BF21:BG21"/>
    <mergeCell ref="BB22:BC22"/>
    <mergeCell ref="BB23:BC23"/>
    <mergeCell ref="BD23:BE23"/>
    <mergeCell ref="BF23:BG23"/>
    <mergeCell ref="BB24:BC24"/>
    <mergeCell ref="BD24:BE24"/>
    <mergeCell ref="BF24:BG24"/>
    <mergeCell ref="BB25:BC25"/>
    <mergeCell ref="BD25:BE25"/>
    <mergeCell ref="BF25:BG25"/>
    <mergeCell ref="BB26:BC26"/>
    <mergeCell ref="BD26:BE26"/>
    <mergeCell ref="BF26:BG26"/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BJ45"/>
  <sheetViews>
    <sheetView showGridLines="0" zoomScaleSheetLayoutView="85" workbookViewId="0" topLeftCell="A1">
      <selection activeCell="F39" sqref="F39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553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554</v>
      </c>
      <c r="AS1" s="283"/>
      <c r="AT1" s="284"/>
      <c r="AU1" s="335" t="s">
        <v>581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555</v>
      </c>
      <c r="AS2" s="4"/>
      <c r="AT2" s="5"/>
      <c r="AU2" s="216" t="s">
        <v>556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557</v>
      </c>
      <c r="B3" s="309"/>
      <c r="C3" s="310"/>
      <c r="D3" s="287" t="s">
        <v>558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559</v>
      </c>
      <c r="X3" s="174"/>
      <c r="Y3" s="285"/>
      <c r="Z3" s="173" t="s">
        <v>560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561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562</v>
      </c>
      <c r="B4" s="170"/>
      <c r="C4" s="286"/>
      <c r="D4" s="506" t="s">
        <v>582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563</v>
      </c>
      <c r="X4" s="170"/>
      <c r="Y4" s="286"/>
      <c r="Z4" s="169" t="s">
        <v>564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565</v>
      </c>
      <c r="AS4" s="275"/>
      <c r="AT4" s="276"/>
      <c r="AU4" s="7"/>
      <c r="AV4" s="15">
        <v>1</v>
      </c>
      <c r="AW4" s="7"/>
      <c r="AX4" s="7" t="s">
        <v>566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567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567</v>
      </c>
      <c r="B6" s="830"/>
      <c r="C6" s="113"/>
      <c r="D6" s="113"/>
      <c r="E6" s="770"/>
      <c r="F6" s="872"/>
      <c r="G6" s="770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/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97" t="s">
        <v>567</v>
      </c>
      <c r="B7" s="873"/>
      <c r="C7" s="114"/>
      <c r="D7" s="114"/>
      <c r="E7" s="773"/>
      <c r="F7" s="871"/>
      <c r="G7" s="773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/>
      <c r="AX7" s="724"/>
      <c r="AY7" s="659"/>
      <c r="AZ7" s="715"/>
      <c r="BA7" s="91"/>
      <c r="BB7" s="95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568</v>
      </c>
      <c r="B8" s="803"/>
      <c r="C8" s="803"/>
      <c r="D8" s="803"/>
      <c r="E8" s="803"/>
      <c r="F8" s="719"/>
      <c r="G8" s="715" t="s">
        <v>36</v>
      </c>
      <c r="H8" s="658"/>
      <c r="I8" s="658" t="s">
        <v>474</v>
      </c>
      <c r="J8" s="658"/>
      <c r="K8" s="658" t="s">
        <v>418</v>
      </c>
      <c r="L8" s="658"/>
      <c r="M8" s="658" t="s">
        <v>583</v>
      </c>
      <c r="N8" s="658"/>
      <c r="O8" s="658"/>
      <c r="P8" s="658"/>
      <c r="Q8" s="658"/>
      <c r="R8" s="658"/>
      <c r="S8" s="658" t="s">
        <v>570</v>
      </c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/>
      <c r="AX8" s="724"/>
      <c r="AY8" s="726"/>
      <c r="AZ8" s="727"/>
      <c r="BA8" s="91"/>
      <c r="BB8" s="533"/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567</v>
      </c>
      <c r="B9" s="814"/>
      <c r="C9" s="115"/>
      <c r="D9" s="115"/>
      <c r="E9" s="717"/>
      <c r="F9" s="854"/>
      <c r="G9" s="717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/>
      <c r="AX9" s="723"/>
      <c r="AY9" s="728"/>
      <c r="AZ9" s="729"/>
      <c r="BA9" s="92"/>
      <c r="BB9" s="869"/>
      <c r="BC9" s="870"/>
      <c r="BD9" s="870"/>
      <c r="BE9" s="870"/>
      <c r="BF9" s="870"/>
      <c r="BG9" s="870"/>
      <c r="BH9" s="13"/>
      <c r="BI9" s="13"/>
      <c r="BJ9" s="13"/>
    </row>
    <row r="10" spans="1:62" ht="11.25" customHeight="1">
      <c r="A10" s="108" t="str">
        <f>"H "&amp;G10&amp;" x "&amp;I10&amp;" x "&amp;K10&amp;" x "&amp;M10</f>
        <v>H 100 x 50 x 5 x 7</v>
      </c>
      <c r="B10" s="109"/>
      <c r="C10" s="103"/>
      <c r="D10" s="103"/>
      <c r="E10" s="103"/>
      <c r="F10" s="86"/>
      <c r="G10" s="669">
        <v>100</v>
      </c>
      <c r="H10" s="664"/>
      <c r="I10" s="664">
        <v>50</v>
      </c>
      <c r="J10" s="664"/>
      <c r="K10" s="664">
        <v>5</v>
      </c>
      <c r="L10" s="664"/>
      <c r="M10" s="664">
        <v>7</v>
      </c>
      <c r="N10" s="664"/>
      <c r="O10" s="664"/>
      <c r="P10" s="664"/>
      <c r="Q10" s="664"/>
      <c r="R10" s="664"/>
      <c r="S10" s="664">
        <v>9.3</v>
      </c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/>
      <c r="AX10" s="664"/>
      <c r="AY10" s="668"/>
      <c r="AZ10" s="669"/>
      <c r="BA10" s="86"/>
      <c r="BB10" s="869"/>
      <c r="BC10" s="870"/>
      <c r="BD10" s="870"/>
      <c r="BE10" s="870"/>
      <c r="BF10" s="870"/>
      <c r="BG10" s="870"/>
      <c r="BH10" s="13"/>
      <c r="BI10" s="13"/>
      <c r="BJ10" s="13"/>
    </row>
    <row r="11" spans="1:62" ht="11.25" customHeight="1">
      <c r="A11" s="106" t="str">
        <f aca="true" t="shared" si="0" ref="A11:A34">"H "&amp;G11&amp;" x "&amp;I11&amp;" x "&amp;K11&amp;" x "&amp;M11</f>
        <v>H 100 x 100 x 6 x 8</v>
      </c>
      <c r="B11" s="107"/>
      <c r="C11" s="116"/>
      <c r="D11" s="116"/>
      <c r="E11" s="116"/>
      <c r="F11" s="87"/>
      <c r="G11" s="667">
        <v>100</v>
      </c>
      <c r="H11" s="649"/>
      <c r="I11" s="649">
        <v>100</v>
      </c>
      <c r="J11" s="649"/>
      <c r="K11" s="649">
        <v>6</v>
      </c>
      <c r="L11" s="649"/>
      <c r="M11" s="649">
        <v>8</v>
      </c>
      <c r="N11" s="649"/>
      <c r="O11" s="649"/>
      <c r="P11" s="649"/>
      <c r="Q11" s="649"/>
      <c r="R11" s="649"/>
      <c r="S11" s="649">
        <v>17.2</v>
      </c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/>
      <c r="AX11" s="649"/>
      <c r="AY11" s="666"/>
      <c r="AZ11" s="667"/>
      <c r="BA11" s="87"/>
      <c r="BB11" s="869"/>
      <c r="BC11" s="870"/>
      <c r="BD11" s="870"/>
      <c r="BE11" s="870"/>
      <c r="BF11" s="870"/>
      <c r="BG11" s="870"/>
      <c r="BH11" s="13"/>
      <c r="BI11" s="13"/>
      <c r="BJ11" s="13"/>
    </row>
    <row r="12" spans="1:62" ht="11.25" customHeight="1">
      <c r="A12" s="106" t="str">
        <f t="shared" si="0"/>
        <v>H 125 x 60 x 6 x 8</v>
      </c>
      <c r="B12" s="107"/>
      <c r="C12" s="116"/>
      <c r="D12" s="116"/>
      <c r="E12" s="116"/>
      <c r="F12" s="87"/>
      <c r="G12" s="712">
        <v>125</v>
      </c>
      <c r="H12" s="665"/>
      <c r="I12" s="665">
        <v>60</v>
      </c>
      <c r="J12" s="665"/>
      <c r="K12" s="665">
        <v>6</v>
      </c>
      <c r="L12" s="665"/>
      <c r="M12" s="665">
        <v>8</v>
      </c>
      <c r="N12" s="665"/>
      <c r="O12" s="665"/>
      <c r="P12" s="665"/>
      <c r="Q12" s="665"/>
      <c r="R12" s="665"/>
      <c r="S12" s="665">
        <v>13.2</v>
      </c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/>
      <c r="AX12" s="665"/>
      <c r="AY12" s="665"/>
      <c r="AZ12" s="665"/>
      <c r="BA12" s="88"/>
      <c r="BB12" s="869"/>
      <c r="BC12" s="870"/>
      <c r="BD12" s="870"/>
      <c r="BE12" s="870"/>
      <c r="BF12" s="870"/>
      <c r="BG12" s="870"/>
      <c r="BH12" s="13"/>
      <c r="BI12" s="13"/>
      <c r="BJ12" s="13"/>
    </row>
    <row r="13" spans="1:62" ht="11.25" customHeight="1">
      <c r="A13" s="106" t="str">
        <f t="shared" si="0"/>
        <v>H 125 x 125 x 6.5 x 9</v>
      </c>
      <c r="B13" s="107"/>
      <c r="C13" s="116"/>
      <c r="D13" s="116"/>
      <c r="E13" s="116"/>
      <c r="F13" s="87"/>
      <c r="G13" s="667">
        <v>125</v>
      </c>
      <c r="H13" s="649"/>
      <c r="I13" s="649">
        <v>125</v>
      </c>
      <c r="J13" s="649"/>
      <c r="K13" s="649">
        <v>6.5</v>
      </c>
      <c r="L13" s="649"/>
      <c r="M13" s="649">
        <v>9</v>
      </c>
      <c r="N13" s="649"/>
      <c r="O13" s="649"/>
      <c r="P13" s="649"/>
      <c r="Q13" s="649"/>
      <c r="R13" s="649"/>
      <c r="S13" s="649">
        <v>23.8</v>
      </c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87"/>
      <c r="BB13" s="869"/>
      <c r="BC13" s="870"/>
      <c r="BD13" s="870"/>
      <c r="BE13" s="870"/>
      <c r="BF13" s="870"/>
      <c r="BG13" s="870"/>
      <c r="BH13" s="13"/>
      <c r="BI13" s="13"/>
      <c r="BJ13" s="13"/>
    </row>
    <row r="14" spans="1:62" ht="11.25" customHeight="1">
      <c r="A14" s="106" t="str">
        <f t="shared" si="0"/>
        <v>H 150 x 75 x 5 x 7</v>
      </c>
      <c r="B14" s="107"/>
      <c r="C14" s="116"/>
      <c r="D14" s="116"/>
      <c r="E14" s="116"/>
      <c r="F14" s="87"/>
      <c r="G14" s="667">
        <v>150</v>
      </c>
      <c r="H14" s="649"/>
      <c r="I14" s="649">
        <v>75</v>
      </c>
      <c r="J14" s="649"/>
      <c r="K14" s="649">
        <v>5</v>
      </c>
      <c r="L14" s="649"/>
      <c r="M14" s="649">
        <v>7</v>
      </c>
      <c r="N14" s="649"/>
      <c r="O14" s="649"/>
      <c r="P14" s="649"/>
      <c r="Q14" s="649"/>
      <c r="R14" s="649"/>
      <c r="S14" s="649">
        <v>14</v>
      </c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87"/>
      <c r="BB14" s="869"/>
      <c r="BC14" s="870"/>
      <c r="BD14" s="870"/>
      <c r="BE14" s="870"/>
      <c r="BF14" s="870"/>
      <c r="BG14" s="870"/>
      <c r="BH14" s="13"/>
      <c r="BI14" s="13"/>
      <c r="BJ14" s="13"/>
    </row>
    <row r="15" spans="1:62" ht="11.25" customHeight="1">
      <c r="A15" s="106" t="str">
        <f t="shared" si="0"/>
        <v>H 150 x 100 x 6 x 9</v>
      </c>
      <c r="B15" s="107"/>
      <c r="C15" s="116"/>
      <c r="D15" s="116"/>
      <c r="E15" s="116"/>
      <c r="F15" s="87"/>
      <c r="G15" s="667">
        <v>150</v>
      </c>
      <c r="H15" s="649"/>
      <c r="I15" s="649">
        <v>100</v>
      </c>
      <c r="J15" s="649"/>
      <c r="K15" s="649">
        <v>6</v>
      </c>
      <c r="L15" s="649"/>
      <c r="M15" s="649">
        <v>9</v>
      </c>
      <c r="N15" s="649"/>
      <c r="O15" s="649"/>
      <c r="P15" s="649"/>
      <c r="Q15" s="649"/>
      <c r="R15" s="649"/>
      <c r="S15" s="649">
        <v>21.1</v>
      </c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87"/>
      <c r="BB15" s="869"/>
      <c r="BC15" s="870"/>
      <c r="BD15" s="870"/>
      <c r="BE15" s="870"/>
      <c r="BF15" s="870"/>
      <c r="BG15" s="870"/>
      <c r="BH15" s="13"/>
      <c r="BI15" s="13"/>
      <c r="BJ15" s="13"/>
    </row>
    <row r="16" spans="1:62" ht="11.25" customHeight="1">
      <c r="A16" s="106" t="str">
        <f t="shared" si="0"/>
        <v>H 150 x 150 x 7 x 10</v>
      </c>
      <c r="B16" s="107"/>
      <c r="C16" s="116"/>
      <c r="D16" s="116"/>
      <c r="E16" s="116"/>
      <c r="F16" s="87"/>
      <c r="G16" s="667">
        <v>150</v>
      </c>
      <c r="H16" s="649"/>
      <c r="I16" s="649">
        <v>150</v>
      </c>
      <c r="J16" s="649"/>
      <c r="K16" s="649">
        <v>7</v>
      </c>
      <c r="L16" s="649"/>
      <c r="M16" s="649">
        <v>10</v>
      </c>
      <c r="N16" s="649"/>
      <c r="O16" s="649"/>
      <c r="P16" s="649"/>
      <c r="Q16" s="649"/>
      <c r="R16" s="649"/>
      <c r="S16" s="649">
        <v>31.5</v>
      </c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87"/>
      <c r="BB16" s="869"/>
      <c r="BC16" s="870"/>
      <c r="BD16" s="870"/>
      <c r="BE16" s="870"/>
      <c r="BF16" s="870"/>
      <c r="BG16" s="870"/>
      <c r="BH16" s="13"/>
      <c r="BI16" s="13"/>
      <c r="BJ16" s="13"/>
    </row>
    <row r="17" spans="1:62" ht="11.25" customHeight="1">
      <c r="A17" s="106" t="str">
        <f t="shared" si="0"/>
        <v>H 175 x 90 x 5 x 8</v>
      </c>
      <c r="B17" s="107"/>
      <c r="C17" s="116"/>
      <c r="D17" s="116"/>
      <c r="E17" s="116"/>
      <c r="F17" s="87"/>
      <c r="G17" s="667">
        <v>175</v>
      </c>
      <c r="H17" s="649"/>
      <c r="I17" s="649">
        <v>90</v>
      </c>
      <c r="J17" s="649"/>
      <c r="K17" s="649">
        <v>5</v>
      </c>
      <c r="L17" s="649"/>
      <c r="M17" s="649">
        <v>8</v>
      </c>
      <c r="N17" s="649"/>
      <c r="O17" s="649"/>
      <c r="P17" s="649"/>
      <c r="Q17" s="649"/>
      <c r="R17" s="649"/>
      <c r="S17" s="649">
        <v>18.1</v>
      </c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87"/>
      <c r="BB17" s="869"/>
      <c r="BC17" s="870"/>
      <c r="BD17" s="870"/>
      <c r="BE17" s="870"/>
      <c r="BF17" s="870"/>
      <c r="BG17" s="870"/>
      <c r="BH17" s="13"/>
      <c r="BI17" s="13"/>
      <c r="BJ17" s="13"/>
    </row>
    <row r="18" spans="1:62" ht="11.25" customHeight="1">
      <c r="A18" s="106" t="str">
        <f t="shared" si="0"/>
        <v>H 175 x 175 x 7.5 x 11</v>
      </c>
      <c r="B18" s="107"/>
      <c r="C18" s="116"/>
      <c r="D18" s="116"/>
      <c r="E18" s="116"/>
      <c r="F18" s="87"/>
      <c r="G18" s="667">
        <v>175</v>
      </c>
      <c r="H18" s="649"/>
      <c r="I18" s="649">
        <v>175</v>
      </c>
      <c r="J18" s="649"/>
      <c r="K18" s="649">
        <v>7.5</v>
      </c>
      <c r="L18" s="649"/>
      <c r="M18" s="649">
        <v>11</v>
      </c>
      <c r="N18" s="649"/>
      <c r="O18" s="649"/>
      <c r="P18" s="649"/>
      <c r="Q18" s="649"/>
      <c r="R18" s="649"/>
      <c r="S18" s="649">
        <v>40.2</v>
      </c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87"/>
      <c r="BB18" s="869"/>
      <c r="BC18" s="870"/>
      <c r="BD18" s="870"/>
      <c r="BE18" s="870"/>
      <c r="BF18" s="870"/>
      <c r="BG18" s="870"/>
      <c r="BH18" s="13"/>
      <c r="BI18" s="13"/>
      <c r="BJ18" s="13"/>
    </row>
    <row r="19" spans="1:62" ht="11.25" customHeight="1">
      <c r="A19" s="106" t="str">
        <f t="shared" si="0"/>
        <v>H 200 x 100 x 4.5 x 7</v>
      </c>
      <c r="B19" s="107"/>
      <c r="C19" s="116"/>
      <c r="D19" s="116"/>
      <c r="E19" s="116"/>
      <c r="F19" s="87"/>
      <c r="G19" s="667">
        <v>200</v>
      </c>
      <c r="H19" s="649"/>
      <c r="I19" s="649">
        <v>100</v>
      </c>
      <c r="J19" s="649"/>
      <c r="K19" s="649">
        <v>4.5</v>
      </c>
      <c r="L19" s="649"/>
      <c r="M19" s="649">
        <v>7</v>
      </c>
      <c r="N19" s="649"/>
      <c r="O19" s="649"/>
      <c r="P19" s="649"/>
      <c r="Q19" s="649"/>
      <c r="R19" s="649"/>
      <c r="S19" s="649">
        <v>18.2</v>
      </c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/>
      <c r="AX19" s="665"/>
      <c r="AY19" s="665"/>
      <c r="AZ19" s="665"/>
      <c r="BA19" s="88"/>
      <c r="BB19" s="869"/>
      <c r="BC19" s="870"/>
      <c r="BD19" s="870"/>
      <c r="BE19" s="870"/>
      <c r="BF19" s="870"/>
      <c r="BG19" s="870"/>
      <c r="BH19" s="13"/>
      <c r="BI19" s="13"/>
      <c r="BJ19" s="13"/>
    </row>
    <row r="20" spans="1:62" ht="11.25" customHeight="1">
      <c r="A20" s="106" t="str">
        <f t="shared" si="0"/>
        <v>H 200 x 100 x 5.5 x 8</v>
      </c>
      <c r="B20" s="107"/>
      <c r="C20" s="116"/>
      <c r="D20" s="116"/>
      <c r="E20" s="116"/>
      <c r="F20" s="87"/>
      <c r="G20" s="667">
        <v>200</v>
      </c>
      <c r="H20" s="649"/>
      <c r="I20" s="649">
        <v>100</v>
      </c>
      <c r="J20" s="649"/>
      <c r="K20" s="649">
        <v>5.5</v>
      </c>
      <c r="L20" s="649"/>
      <c r="M20" s="649">
        <v>8</v>
      </c>
      <c r="N20" s="649"/>
      <c r="O20" s="649"/>
      <c r="P20" s="649"/>
      <c r="Q20" s="649"/>
      <c r="R20" s="649"/>
      <c r="S20" s="649">
        <v>21.3</v>
      </c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66"/>
      <c r="AZ20" s="667"/>
      <c r="BA20" s="87"/>
      <c r="BB20" s="869"/>
      <c r="BC20" s="870"/>
      <c r="BD20" s="870"/>
      <c r="BE20" s="870"/>
      <c r="BF20" s="870"/>
      <c r="BG20" s="870"/>
      <c r="BH20" s="13"/>
      <c r="BI20" s="13"/>
      <c r="BJ20" s="13"/>
    </row>
    <row r="21" spans="1:62" ht="11.25" customHeight="1">
      <c r="A21" s="106" t="str">
        <f t="shared" si="0"/>
        <v>H 200 x 150 x 6 x 9</v>
      </c>
      <c r="B21" s="107"/>
      <c r="C21" s="116"/>
      <c r="D21" s="116"/>
      <c r="E21" s="116"/>
      <c r="F21" s="87"/>
      <c r="G21" s="667">
        <v>200</v>
      </c>
      <c r="H21" s="649"/>
      <c r="I21" s="649">
        <v>150</v>
      </c>
      <c r="J21" s="649"/>
      <c r="K21" s="649">
        <v>6</v>
      </c>
      <c r="L21" s="649"/>
      <c r="M21" s="649">
        <v>9</v>
      </c>
      <c r="N21" s="649"/>
      <c r="O21" s="649"/>
      <c r="P21" s="649"/>
      <c r="Q21" s="649"/>
      <c r="R21" s="649"/>
      <c r="S21" s="649">
        <v>30.6</v>
      </c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66"/>
      <c r="AZ21" s="667"/>
      <c r="BA21" s="87"/>
      <c r="BB21" s="869"/>
      <c r="BC21" s="870"/>
      <c r="BD21" s="870"/>
      <c r="BE21" s="870"/>
      <c r="BF21" s="870"/>
      <c r="BG21" s="870"/>
      <c r="BH21" s="13"/>
      <c r="BI21" s="13"/>
      <c r="BJ21" s="13"/>
    </row>
    <row r="22" spans="1:62" ht="11.25" customHeight="1">
      <c r="A22" s="106" t="str">
        <f t="shared" si="0"/>
        <v>H 200 x 200 x 8 x 12</v>
      </c>
      <c r="B22" s="107"/>
      <c r="C22" s="116"/>
      <c r="D22" s="116"/>
      <c r="E22" s="116"/>
      <c r="F22" s="87"/>
      <c r="G22" s="839">
        <v>200</v>
      </c>
      <c r="H22" s="699"/>
      <c r="I22" s="699">
        <v>200</v>
      </c>
      <c r="J22" s="699"/>
      <c r="K22" s="699">
        <v>8</v>
      </c>
      <c r="L22" s="699"/>
      <c r="M22" s="699">
        <v>12</v>
      </c>
      <c r="N22" s="699"/>
      <c r="O22" s="699"/>
      <c r="P22" s="699"/>
      <c r="Q22" s="699"/>
      <c r="R22" s="699"/>
      <c r="S22" s="699">
        <v>49.9</v>
      </c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65"/>
      <c r="AX22" s="665"/>
      <c r="AY22" s="665"/>
      <c r="AZ22" s="665"/>
      <c r="BA22" s="88"/>
      <c r="BB22" s="869"/>
      <c r="BC22" s="870"/>
      <c r="BD22" s="870"/>
      <c r="BE22" s="870"/>
      <c r="BF22" s="870"/>
      <c r="BG22" s="870"/>
      <c r="BH22" s="13"/>
      <c r="BI22" s="13"/>
      <c r="BJ22" s="13"/>
    </row>
    <row r="23" spans="1:62" ht="11.25" customHeight="1">
      <c r="A23" s="106" t="str">
        <f t="shared" si="0"/>
        <v>H 200 x 200 x 12 x 12</v>
      </c>
      <c r="B23" s="107"/>
      <c r="C23" s="116"/>
      <c r="D23" s="116"/>
      <c r="E23" s="116"/>
      <c r="F23" s="87"/>
      <c r="G23" s="667">
        <v>200</v>
      </c>
      <c r="H23" s="649"/>
      <c r="I23" s="649">
        <v>200</v>
      </c>
      <c r="J23" s="649"/>
      <c r="K23" s="649">
        <v>12</v>
      </c>
      <c r="L23" s="649"/>
      <c r="M23" s="649">
        <v>12</v>
      </c>
      <c r="N23" s="649"/>
      <c r="O23" s="649"/>
      <c r="P23" s="649"/>
      <c r="Q23" s="649"/>
      <c r="R23" s="649"/>
      <c r="S23" s="649">
        <v>56.2</v>
      </c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87"/>
      <c r="BB23" s="869"/>
      <c r="BC23" s="870"/>
      <c r="BD23" s="870"/>
      <c r="BE23" s="870"/>
      <c r="BF23" s="870"/>
      <c r="BG23" s="870"/>
      <c r="BH23" s="13"/>
      <c r="BI23" s="13"/>
      <c r="BJ23" s="13"/>
    </row>
    <row r="24" spans="1:62" ht="11.25" customHeight="1">
      <c r="A24" s="106" t="str">
        <f t="shared" si="0"/>
        <v>H 250 x 125 x 5 x 8</v>
      </c>
      <c r="B24" s="107"/>
      <c r="C24" s="116"/>
      <c r="D24" s="116"/>
      <c r="E24" s="116"/>
      <c r="F24" s="87"/>
      <c r="G24" s="667">
        <v>250</v>
      </c>
      <c r="H24" s="649"/>
      <c r="I24" s="649">
        <v>125</v>
      </c>
      <c r="J24" s="649"/>
      <c r="K24" s="649">
        <v>5</v>
      </c>
      <c r="L24" s="649"/>
      <c r="M24" s="649">
        <v>8</v>
      </c>
      <c r="N24" s="649"/>
      <c r="O24" s="649"/>
      <c r="P24" s="649"/>
      <c r="Q24" s="649"/>
      <c r="R24" s="649"/>
      <c r="S24" s="649">
        <v>25.7</v>
      </c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87"/>
      <c r="BB24" s="869"/>
      <c r="BC24" s="870"/>
      <c r="BD24" s="870"/>
      <c r="BE24" s="870"/>
      <c r="BF24" s="870"/>
      <c r="BG24" s="870"/>
      <c r="BH24" s="13"/>
      <c r="BI24" s="13"/>
      <c r="BJ24" s="13"/>
    </row>
    <row r="25" spans="1:62" ht="11.25" customHeight="1">
      <c r="A25" s="106" t="str">
        <f t="shared" si="0"/>
        <v>H 250 x 125 x 6 x 9</v>
      </c>
      <c r="B25" s="107"/>
      <c r="C25" s="116"/>
      <c r="D25" s="116"/>
      <c r="E25" s="116"/>
      <c r="F25" s="87"/>
      <c r="G25" s="667">
        <v>250</v>
      </c>
      <c r="H25" s="649"/>
      <c r="I25" s="649">
        <v>125</v>
      </c>
      <c r="J25" s="649"/>
      <c r="K25" s="649">
        <v>6</v>
      </c>
      <c r="L25" s="649"/>
      <c r="M25" s="649">
        <v>9</v>
      </c>
      <c r="N25" s="649"/>
      <c r="O25" s="649"/>
      <c r="P25" s="649"/>
      <c r="Q25" s="649"/>
      <c r="R25" s="649"/>
      <c r="S25" s="649">
        <v>29.6</v>
      </c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87"/>
      <c r="BB25" s="869"/>
      <c r="BC25" s="870"/>
      <c r="BD25" s="870"/>
      <c r="BE25" s="870"/>
      <c r="BF25" s="870"/>
      <c r="BG25" s="870"/>
      <c r="BH25" s="13"/>
      <c r="BI25" s="13"/>
      <c r="BJ25" s="13"/>
    </row>
    <row r="26" spans="1:62" ht="11.25" customHeight="1">
      <c r="A26" s="106" t="str">
        <f t="shared" si="0"/>
        <v>H 250 x 175 x 7 x 11</v>
      </c>
      <c r="B26" s="107"/>
      <c r="C26" s="116"/>
      <c r="D26" s="116"/>
      <c r="E26" s="116"/>
      <c r="F26" s="87"/>
      <c r="G26" s="667">
        <v>250</v>
      </c>
      <c r="H26" s="649"/>
      <c r="I26" s="649">
        <v>175</v>
      </c>
      <c r="J26" s="649"/>
      <c r="K26" s="649">
        <v>7</v>
      </c>
      <c r="L26" s="649"/>
      <c r="M26" s="649">
        <v>11</v>
      </c>
      <c r="N26" s="649"/>
      <c r="O26" s="649"/>
      <c r="P26" s="649"/>
      <c r="Q26" s="649"/>
      <c r="R26" s="649"/>
      <c r="S26" s="649">
        <v>44.1</v>
      </c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87"/>
      <c r="BB26" s="869"/>
      <c r="BC26" s="870"/>
      <c r="BD26" s="870"/>
      <c r="BE26" s="870"/>
      <c r="BF26" s="870"/>
      <c r="BG26" s="870"/>
      <c r="BH26" s="13"/>
      <c r="BI26" s="13"/>
      <c r="BJ26" s="13"/>
    </row>
    <row r="27" spans="1:62" ht="11.25" customHeight="1">
      <c r="A27" s="106" t="str">
        <f t="shared" si="0"/>
        <v>H 250 x 250 x 9 x 14</v>
      </c>
      <c r="B27" s="107"/>
      <c r="C27" s="116"/>
      <c r="D27" s="116"/>
      <c r="E27" s="116"/>
      <c r="F27" s="87"/>
      <c r="G27" s="667">
        <v>250</v>
      </c>
      <c r="H27" s="649"/>
      <c r="I27" s="649">
        <v>250</v>
      </c>
      <c r="J27" s="649"/>
      <c r="K27" s="649">
        <v>9</v>
      </c>
      <c r="L27" s="649"/>
      <c r="M27" s="649">
        <v>14</v>
      </c>
      <c r="N27" s="649"/>
      <c r="O27" s="649"/>
      <c r="P27" s="649"/>
      <c r="Q27" s="649"/>
      <c r="R27" s="649"/>
      <c r="S27" s="649">
        <v>72.4</v>
      </c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87"/>
      <c r="BB27" s="869"/>
      <c r="BC27" s="870"/>
      <c r="BD27" s="870"/>
      <c r="BE27" s="870"/>
      <c r="BF27" s="870"/>
      <c r="BG27" s="870"/>
      <c r="BH27" s="13"/>
      <c r="BI27" s="13"/>
      <c r="BJ27" s="13"/>
    </row>
    <row r="28" spans="1:62" ht="11.25" customHeight="1">
      <c r="A28" s="106" t="str">
        <f t="shared" si="0"/>
        <v>H 250 x 250 x 14 x 14</v>
      </c>
      <c r="B28" s="107"/>
      <c r="C28" s="116"/>
      <c r="D28" s="116"/>
      <c r="E28" s="116"/>
      <c r="F28" s="87"/>
      <c r="G28" s="667">
        <v>250</v>
      </c>
      <c r="H28" s="649"/>
      <c r="I28" s="649">
        <v>250</v>
      </c>
      <c r="J28" s="649"/>
      <c r="K28" s="649">
        <v>14</v>
      </c>
      <c r="L28" s="649"/>
      <c r="M28" s="649">
        <v>14</v>
      </c>
      <c r="N28" s="649"/>
      <c r="O28" s="649"/>
      <c r="P28" s="649"/>
      <c r="Q28" s="649"/>
      <c r="R28" s="649"/>
      <c r="S28" s="649">
        <v>82.2</v>
      </c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87"/>
      <c r="BB28" s="869"/>
      <c r="BC28" s="870"/>
      <c r="BD28" s="870"/>
      <c r="BE28" s="870"/>
      <c r="BF28" s="870"/>
      <c r="BG28" s="870"/>
      <c r="BH28" s="13"/>
      <c r="BI28" s="13"/>
      <c r="BJ28" s="13"/>
    </row>
    <row r="29" spans="1:62" ht="11.25" customHeight="1">
      <c r="A29" s="106" t="str">
        <f t="shared" si="0"/>
        <v>H 300 x 150 x 5.5 x 8</v>
      </c>
      <c r="B29" s="107"/>
      <c r="C29" s="116"/>
      <c r="D29" s="116"/>
      <c r="E29" s="116"/>
      <c r="F29" s="87"/>
      <c r="G29" s="667">
        <v>300</v>
      </c>
      <c r="H29" s="649"/>
      <c r="I29" s="649">
        <v>150</v>
      </c>
      <c r="J29" s="649"/>
      <c r="K29" s="649">
        <v>5.5</v>
      </c>
      <c r="L29" s="649"/>
      <c r="M29" s="649">
        <v>8</v>
      </c>
      <c r="N29" s="649"/>
      <c r="O29" s="649"/>
      <c r="P29" s="649"/>
      <c r="Q29" s="649"/>
      <c r="R29" s="649"/>
      <c r="S29" s="649">
        <v>32</v>
      </c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87"/>
      <c r="BB29" s="869"/>
      <c r="BC29" s="870"/>
      <c r="BD29" s="870"/>
      <c r="BE29" s="870"/>
      <c r="BF29" s="870"/>
      <c r="BG29" s="870"/>
      <c r="BH29" s="13"/>
      <c r="BI29" s="13"/>
      <c r="BJ29" s="13"/>
    </row>
    <row r="30" spans="1:62" ht="11.25" customHeight="1">
      <c r="A30" s="106" t="str">
        <f t="shared" si="0"/>
        <v>H 300 x 150 x 6.5 x 9</v>
      </c>
      <c r="B30" s="107"/>
      <c r="C30" s="116"/>
      <c r="D30" s="116"/>
      <c r="E30" s="116"/>
      <c r="F30" s="87"/>
      <c r="G30" s="667">
        <v>300</v>
      </c>
      <c r="H30" s="649"/>
      <c r="I30" s="649">
        <v>150</v>
      </c>
      <c r="J30" s="649"/>
      <c r="K30" s="649">
        <v>6.5</v>
      </c>
      <c r="L30" s="649"/>
      <c r="M30" s="649">
        <v>9</v>
      </c>
      <c r="N30" s="649"/>
      <c r="O30" s="649"/>
      <c r="P30" s="649"/>
      <c r="Q30" s="649"/>
      <c r="R30" s="649"/>
      <c r="S30" s="649">
        <v>36.7</v>
      </c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95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106" t="str">
        <f t="shared" si="0"/>
        <v>H 300 x 200 x 8 x 12</v>
      </c>
      <c r="B31" s="107"/>
      <c r="C31" s="116"/>
      <c r="D31" s="116"/>
      <c r="E31" s="116"/>
      <c r="F31" s="87"/>
      <c r="G31" s="667">
        <v>300</v>
      </c>
      <c r="H31" s="649"/>
      <c r="I31" s="649">
        <v>200</v>
      </c>
      <c r="J31" s="649"/>
      <c r="K31" s="649">
        <v>8</v>
      </c>
      <c r="L31" s="649"/>
      <c r="M31" s="649">
        <v>12</v>
      </c>
      <c r="N31" s="649"/>
      <c r="O31" s="649"/>
      <c r="P31" s="649"/>
      <c r="Q31" s="649"/>
      <c r="R31" s="649"/>
      <c r="S31" s="649">
        <v>56.8</v>
      </c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95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106" t="str">
        <f t="shared" si="0"/>
        <v>H 300 x 300 x 12 x 12</v>
      </c>
      <c r="B32" s="107"/>
      <c r="C32" s="116"/>
      <c r="D32" s="116"/>
      <c r="E32" s="116"/>
      <c r="F32" s="87"/>
      <c r="G32" s="667">
        <v>300</v>
      </c>
      <c r="H32" s="649"/>
      <c r="I32" s="649">
        <v>300</v>
      </c>
      <c r="J32" s="649"/>
      <c r="K32" s="649">
        <v>12</v>
      </c>
      <c r="L32" s="649"/>
      <c r="M32" s="649">
        <v>12</v>
      </c>
      <c r="N32" s="649"/>
      <c r="O32" s="649"/>
      <c r="P32" s="649"/>
      <c r="Q32" s="649"/>
      <c r="R32" s="649"/>
      <c r="S32" s="649">
        <v>84.5</v>
      </c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95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106" t="str">
        <f t="shared" si="0"/>
        <v>H 300 x 300 x 10 x 15</v>
      </c>
      <c r="B33" s="107"/>
      <c r="C33" s="116"/>
      <c r="D33" s="116"/>
      <c r="E33" s="116"/>
      <c r="F33" s="87"/>
      <c r="G33" s="667">
        <v>300</v>
      </c>
      <c r="H33" s="649"/>
      <c r="I33" s="649">
        <v>300</v>
      </c>
      <c r="J33" s="649"/>
      <c r="K33" s="649">
        <v>10</v>
      </c>
      <c r="L33" s="649"/>
      <c r="M33" s="649">
        <v>15</v>
      </c>
      <c r="N33" s="649"/>
      <c r="O33" s="649"/>
      <c r="P33" s="649"/>
      <c r="Q33" s="649"/>
      <c r="R33" s="649"/>
      <c r="S33" s="649">
        <v>94</v>
      </c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106" t="str">
        <f t="shared" si="0"/>
        <v>H 300 x 300 x 15 x 15</v>
      </c>
      <c r="B34" s="107"/>
      <c r="C34" s="116"/>
      <c r="D34" s="116"/>
      <c r="E34" s="116"/>
      <c r="F34" s="87"/>
      <c r="G34" s="667">
        <v>300</v>
      </c>
      <c r="H34" s="649"/>
      <c r="I34" s="649">
        <v>300</v>
      </c>
      <c r="J34" s="649"/>
      <c r="K34" s="649">
        <v>15</v>
      </c>
      <c r="L34" s="649"/>
      <c r="M34" s="649">
        <v>15</v>
      </c>
      <c r="N34" s="649"/>
      <c r="O34" s="649"/>
      <c r="P34" s="649"/>
      <c r="Q34" s="649"/>
      <c r="R34" s="649"/>
      <c r="S34" s="649">
        <v>106</v>
      </c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156" t="str">
        <f>"H "&amp;G35&amp;" x "&amp;I35&amp;" x "&amp;K35&amp;" x "&amp;M35</f>
        <v>H 400 x 200 x 8 x 13</v>
      </c>
      <c r="B35" s="107"/>
      <c r="C35" s="116"/>
      <c r="D35" s="116"/>
      <c r="E35" s="116"/>
      <c r="F35" s="87"/>
      <c r="G35" s="667">
        <v>400</v>
      </c>
      <c r="H35" s="649"/>
      <c r="I35" s="649">
        <v>200</v>
      </c>
      <c r="J35" s="649"/>
      <c r="K35" s="649">
        <v>8</v>
      </c>
      <c r="L35" s="649"/>
      <c r="M35" s="649">
        <v>13</v>
      </c>
      <c r="N35" s="649"/>
      <c r="O35" s="649"/>
      <c r="P35" s="649"/>
      <c r="Q35" s="649"/>
      <c r="R35" s="649"/>
      <c r="S35" s="649">
        <v>66</v>
      </c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156" t="str">
        <f>"H "&amp;G36&amp;" x "&amp;I36&amp;" x "&amp;K36&amp;" x "&amp;M36</f>
        <v>H 500 x 200 x 10 x 16</v>
      </c>
      <c r="B36" s="107"/>
      <c r="C36" s="116"/>
      <c r="D36" s="116"/>
      <c r="E36" s="116"/>
      <c r="F36" s="87"/>
      <c r="G36" s="667">
        <v>500</v>
      </c>
      <c r="H36" s="649"/>
      <c r="I36" s="649">
        <v>200</v>
      </c>
      <c r="J36" s="649"/>
      <c r="K36" s="649">
        <v>10</v>
      </c>
      <c r="L36" s="649"/>
      <c r="M36" s="649">
        <v>16</v>
      </c>
      <c r="N36" s="649"/>
      <c r="O36" s="649"/>
      <c r="P36" s="649"/>
      <c r="Q36" s="649"/>
      <c r="R36" s="649"/>
      <c r="S36" s="649">
        <v>89.6</v>
      </c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156" t="str">
        <f>"H "&amp;G37&amp;" x "&amp;I37&amp;" x "&amp;K37&amp;" x "&amp;M37</f>
        <v>H 600 x 200 x 11 x 17</v>
      </c>
      <c r="B37" s="107"/>
      <c r="C37" s="116"/>
      <c r="D37" s="116"/>
      <c r="E37" s="116"/>
      <c r="F37" s="87"/>
      <c r="G37" s="667">
        <v>600</v>
      </c>
      <c r="H37" s="649"/>
      <c r="I37" s="649">
        <v>200</v>
      </c>
      <c r="J37" s="649"/>
      <c r="K37" s="649">
        <v>11</v>
      </c>
      <c r="L37" s="649"/>
      <c r="M37" s="649">
        <v>17</v>
      </c>
      <c r="N37" s="649"/>
      <c r="O37" s="649"/>
      <c r="P37" s="649"/>
      <c r="Q37" s="649"/>
      <c r="R37" s="649"/>
      <c r="S37" s="649">
        <v>106</v>
      </c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156" t="str">
        <f>"H "&amp;G38&amp;" x "&amp;I38&amp;" x "&amp;K38&amp;" x "&amp;M38</f>
        <v>H 600 x 300 x 14 x 23</v>
      </c>
      <c r="B38" s="107"/>
      <c r="C38" s="116"/>
      <c r="D38" s="116"/>
      <c r="E38" s="116"/>
      <c r="F38" s="87"/>
      <c r="G38" s="667">
        <v>600</v>
      </c>
      <c r="H38" s="649"/>
      <c r="I38" s="649">
        <v>300</v>
      </c>
      <c r="J38" s="649"/>
      <c r="K38" s="649">
        <v>14</v>
      </c>
      <c r="L38" s="649"/>
      <c r="M38" s="649">
        <v>23</v>
      </c>
      <c r="N38" s="649"/>
      <c r="O38" s="649"/>
      <c r="P38" s="649"/>
      <c r="Q38" s="649"/>
      <c r="R38" s="649"/>
      <c r="S38" s="649">
        <v>175</v>
      </c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156"/>
      <c r="B39" s="107"/>
      <c r="C39" s="116"/>
      <c r="D39" s="116"/>
      <c r="E39" s="116"/>
      <c r="F39" s="87"/>
      <c r="G39" s="667"/>
      <c r="H39" s="649"/>
      <c r="I39" s="649"/>
      <c r="J39" s="649"/>
      <c r="K39" s="649"/>
      <c r="L39" s="649"/>
      <c r="M39" s="649"/>
      <c r="N39" s="649"/>
      <c r="O39" s="649"/>
      <c r="P39" s="649"/>
      <c r="Q39" s="649"/>
      <c r="R39" s="649"/>
      <c r="S39" s="649"/>
      <c r="T39" s="649"/>
      <c r="U39" s="649"/>
      <c r="V39" s="649"/>
      <c r="W39" s="649"/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/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/>
      <c r="AT39" s="649"/>
      <c r="AU39" s="649"/>
      <c r="AV39" s="649"/>
      <c r="AW39" s="649"/>
      <c r="AX39" s="649"/>
      <c r="AY39" s="649"/>
      <c r="AZ39" s="649"/>
      <c r="BA39" s="87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571</v>
      </c>
      <c r="B40" s="8"/>
      <c r="C40" s="72" t="s">
        <v>572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567</v>
      </c>
      <c r="B41" s="1"/>
      <c r="C41" s="11" t="s">
        <v>573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567</v>
      </c>
      <c r="B42" s="1"/>
      <c r="C42" s="11" t="s">
        <v>574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567</v>
      </c>
      <c r="B43" s="1"/>
      <c r="C43" s="11" t="s">
        <v>575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567</v>
      </c>
      <c r="B44" s="10"/>
      <c r="C44" s="12" t="s">
        <v>576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577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578</v>
      </c>
    </row>
  </sheetData>
  <mergeCells count="870"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  <mergeCell ref="BB25:BC25"/>
    <mergeCell ref="BD25:BE25"/>
    <mergeCell ref="BF25:BG25"/>
    <mergeCell ref="BB26:BC26"/>
    <mergeCell ref="BD26:BE26"/>
    <mergeCell ref="BF26:BG26"/>
    <mergeCell ref="BB23:BC23"/>
    <mergeCell ref="BD23:BE23"/>
    <mergeCell ref="BF23:BG23"/>
    <mergeCell ref="BB24:BC24"/>
    <mergeCell ref="BD24:BE24"/>
    <mergeCell ref="BF24:BG24"/>
    <mergeCell ref="BF22:BG22"/>
    <mergeCell ref="AS19:AT19"/>
    <mergeCell ref="AU19:AV19"/>
    <mergeCell ref="AO15:AP15"/>
    <mergeCell ref="AS15:AT15"/>
    <mergeCell ref="AU15:AV15"/>
    <mergeCell ref="BB21:BC21"/>
    <mergeCell ref="BD21:BE21"/>
    <mergeCell ref="BF21:BG21"/>
    <mergeCell ref="BB22:BC22"/>
    <mergeCell ref="AO11:AP11"/>
    <mergeCell ref="AS12:AT12"/>
    <mergeCell ref="AU12:AV12"/>
    <mergeCell ref="AS11:AT11"/>
    <mergeCell ref="AU11:AV11"/>
    <mergeCell ref="AQ11:AR11"/>
    <mergeCell ref="AQ12:AR12"/>
    <mergeCell ref="BD22:BE22"/>
    <mergeCell ref="AM16:AN16"/>
    <mergeCell ref="BB19:BC19"/>
    <mergeCell ref="AM9:AN9"/>
    <mergeCell ref="AS13:AT13"/>
    <mergeCell ref="AU13:AV13"/>
    <mergeCell ref="AO16:AP16"/>
    <mergeCell ref="AS16:AT16"/>
    <mergeCell ref="AU16:AV16"/>
    <mergeCell ref="AO14:AP14"/>
    <mergeCell ref="AG8:AH8"/>
    <mergeCell ref="A9:B9"/>
    <mergeCell ref="AO13:AP13"/>
    <mergeCell ref="O8:P8"/>
    <mergeCell ref="S8:T8"/>
    <mergeCell ref="M11:N11"/>
    <mergeCell ref="U11:V11"/>
    <mergeCell ref="M10:N10"/>
    <mergeCell ref="Q10:R10"/>
    <mergeCell ref="AO12:AP12"/>
    <mergeCell ref="AI8:AJ8"/>
    <mergeCell ref="AM8:AN8"/>
    <mergeCell ref="AK8:AL8"/>
    <mergeCell ref="AK9:AL9"/>
    <mergeCell ref="AM11:AN11"/>
    <mergeCell ref="AM10:AN10"/>
    <mergeCell ref="AG9:AH9"/>
    <mergeCell ref="AI9:AJ9"/>
    <mergeCell ref="AO9:AP9"/>
    <mergeCell ref="AS9:AT9"/>
    <mergeCell ref="AU9:AV9"/>
    <mergeCell ref="AO10:AP10"/>
    <mergeCell ref="AS10:AT10"/>
    <mergeCell ref="AU10:AV10"/>
    <mergeCell ref="AQ10:AR10"/>
    <mergeCell ref="AS8:AT8"/>
    <mergeCell ref="AU8:AV8"/>
    <mergeCell ref="G9:H9"/>
    <mergeCell ref="I9:J9"/>
    <mergeCell ref="K9:L9"/>
    <mergeCell ref="M9:N9"/>
    <mergeCell ref="O9:P9"/>
    <mergeCell ref="AA9:AB9"/>
    <mergeCell ref="AC9:AD9"/>
    <mergeCell ref="AO8:AP8"/>
    <mergeCell ref="AI7:AJ7"/>
    <mergeCell ref="AM7:AN7"/>
    <mergeCell ref="AO7:AP7"/>
    <mergeCell ref="AK7:AL7"/>
    <mergeCell ref="AM6:AN6"/>
    <mergeCell ref="AO6:AP6"/>
    <mergeCell ref="AK6:AL6"/>
    <mergeCell ref="I7:J7"/>
    <mergeCell ref="M7:N7"/>
    <mergeCell ref="S7:T7"/>
    <mergeCell ref="U7:V7"/>
    <mergeCell ref="Q7:R7"/>
    <mergeCell ref="AI6:AJ6"/>
    <mergeCell ref="S6:T6"/>
    <mergeCell ref="AG7:AH7"/>
    <mergeCell ref="W6:X6"/>
    <mergeCell ref="AG6:AH6"/>
    <mergeCell ref="AE6:AF6"/>
    <mergeCell ref="Y6:Z6"/>
    <mergeCell ref="AA6:AB6"/>
    <mergeCell ref="AC6:AD6"/>
    <mergeCell ref="AE7:AF7"/>
    <mergeCell ref="W7:X7"/>
    <mergeCell ref="Y7:Z7"/>
    <mergeCell ref="A6:B6"/>
    <mergeCell ref="K6:L6"/>
    <mergeCell ref="K8:L8"/>
    <mergeCell ref="M8:N8"/>
    <mergeCell ref="A7:B7"/>
    <mergeCell ref="A8:F8"/>
    <mergeCell ref="E7:F7"/>
    <mergeCell ref="M6:N6"/>
    <mergeCell ref="E6:F6"/>
    <mergeCell ref="K7:L7"/>
    <mergeCell ref="U10:V10"/>
    <mergeCell ref="AC16:AD16"/>
    <mergeCell ref="I6:J6"/>
    <mergeCell ref="G8:H8"/>
    <mergeCell ref="I8:J8"/>
    <mergeCell ref="G6:H6"/>
    <mergeCell ref="G7:H7"/>
    <mergeCell ref="U6:V6"/>
    <mergeCell ref="AA7:AB7"/>
    <mergeCell ref="AC7:AD7"/>
    <mergeCell ref="AW19:AX19"/>
    <mergeCell ref="AS20:AT20"/>
    <mergeCell ref="AU20:AV20"/>
    <mergeCell ref="O6:P6"/>
    <mergeCell ref="Q6:R6"/>
    <mergeCell ref="O7:P7"/>
    <mergeCell ref="AE12:AF12"/>
    <mergeCell ref="AA12:AB12"/>
    <mergeCell ref="AG12:AH12"/>
    <mergeCell ref="AI12:AJ12"/>
    <mergeCell ref="BB20:BC20"/>
    <mergeCell ref="BD20:BE20"/>
    <mergeCell ref="BF20:BG20"/>
    <mergeCell ref="AO21:AP21"/>
    <mergeCell ref="AS21:AT21"/>
    <mergeCell ref="AU21:AV21"/>
    <mergeCell ref="AW21:AX21"/>
    <mergeCell ref="AY21:AZ21"/>
    <mergeCell ref="AW20:AX20"/>
    <mergeCell ref="AY20:AZ20"/>
    <mergeCell ref="BB18:BC18"/>
    <mergeCell ref="BD18:BE18"/>
    <mergeCell ref="BF18:BG18"/>
    <mergeCell ref="BF19:BG19"/>
    <mergeCell ref="BD19:BE19"/>
    <mergeCell ref="BB16:BC16"/>
    <mergeCell ref="BD16:BE16"/>
    <mergeCell ref="BF16:BG16"/>
    <mergeCell ref="BB17:BC17"/>
    <mergeCell ref="BD17:BE17"/>
    <mergeCell ref="BF17:BG17"/>
    <mergeCell ref="BB14:BC14"/>
    <mergeCell ref="BD14:BE14"/>
    <mergeCell ref="BF14:BG14"/>
    <mergeCell ref="BB15:BC15"/>
    <mergeCell ref="BD15:BE15"/>
    <mergeCell ref="BF15:BG15"/>
    <mergeCell ref="BB12:BC12"/>
    <mergeCell ref="BD12:BE12"/>
    <mergeCell ref="BF12:BG12"/>
    <mergeCell ref="BB13:BC13"/>
    <mergeCell ref="BD13:BE13"/>
    <mergeCell ref="BF13:BG13"/>
    <mergeCell ref="BB10:BC10"/>
    <mergeCell ref="BD10:BE10"/>
    <mergeCell ref="BF10:BG10"/>
    <mergeCell ref="BB11:BC11"/>
    <mergeCell ref="BD11:BE11"/>
    <mergeCell ref="BF11:BG11"/>
    <mergeCell ref="BB8:BG8"/>
    <mergeCell ref="BB9:BC9"/>
    <mergeCell ref="BD9:BE9"/>
    <mergeCell ref="BF9:BG9"/>
    <mergeCell ref="AC30:AD30"/>
    <mergeCell ref="AC35:AD35"/>
    <mergeCell ref="AC31:AD31"/>
    <mergeCell ref="S11:T11"/>
    <mergeCell ref="Y31:Z31"/>
    <mergeCell ref="AC23:AD23"/>
    <mergeCell ref="AC28:AD28"/>
    <mergeCell ref="AC25:AD25"/>
    <mergeCell ref="AC24:AD24"/>
    <mergeCell ref="U14:V14"/>
    <mergeCell ref="AE35:AF35"/>
    <mergeCell ref="AG35:AH35"/>
    <mergeCell ref="S10:T10"/>
    <mergeCell ref="Y12:Z12"/>
    <mergeCell ref="S12:T12"/>
    <mergeCell ref="U12:V12"/>
    <mergeCell ref="AA10:AB10"/>
    <mergeCell ref="W10:X10"/>
    <mergeCell ref="AA11:AB11"/>
    <mergeCell ref="AC29:AD29"/>
    <mergeCell ref="AY36:AZ36"/>
    <mergeCell ref="AU36:AV36"/>
    <mergeCell ref="AY35:AZ35"/>
    <mergeCell ref="AK35:AL35"/>
    <mergeCell ref="AM35:AN35"/>
    <mergeCell ref="AO35:AP35"/>
    <mergeCell ref="AU35:AV35"/>
    <mergeCell ref="AS35:AT35"/>
    <mergeCell ref="AW35:AX35"/>
    <mergeCell ref="M36:N36"/>
    <mergeCell ref="AW36:AX36"/>
    <mergeCell ref="AQ36:AR36"/>
    <mergeCell ref="S36:T36"/>
    <mergeCell ref="U36:V36"/>
    <mergeCell ref="Q36:R36"/>
    <mergeCell ref="AA36:AB36"/>
    <mergeCell ref="Y36:Z36"/>
    <mergeCell ref="AC36:AD36"/>
    <mergeCell ref="G36:H36"/>
    <mergeCell ref="I36:J36"/>
    <mergeCell ref="Q35:R35"/>
    <mergeCell ref="W36:X36"/>
    <mergeCell ref="G35:H35"/>
    <mergeCell ref="I35:J35"/>
    <mergeCell ref="M35:N35"/>
    <mergeCell ref="U35:V35"/>
    <mergeCell ref="K35:L35"/>
    <mergeCell ref="K36:L36"/>
    <mergeCell ref="AY34:AZ34"/>
    <mergeCell ref="AK34:AL34"/>
    <mergeCell ref="AM34:AN34"/>
    <mergeCell ref="AO34:AP34"/>
    <mergeCell ref="AU34:AV34"/>
    <mergeCell ref="AW34:AX34"/>
    <mergeCell ref="AS34:AT34"/>
    <mergeCell ref="M34:N34"/>
    <mergeCell ref="W34:X34"/>
    <mergeCell ref="AA34:AB34"/>
    <mergeCell ref="Q34:R34"/>
    <mergeCell ref="M33:N33"/>
    <mergeCell ref="AC33:AD33"/>
    <mergeCell ref="AA33:AB33"/>
    <mergeCell ref="AY33:AZ33"/>
    <mergeCell ref="AU33:AV33"/>
    <mergeCell ref="AW33:AX33"/>
    <mergeCell ref="U33:V33"/>
    <mergeCell ref="AI33:AJ33"/>
    <mergeCell ref="AS33:AT33"/>
    <mergeCell ref="AK33:AL33"/>
    <mergeCell ref="AY32:AZ32"/>
    <mergeCell ref="AK32:AL32"/>
    <mergeCell ref="AM32:AN32"/>
    <mergeCell ref="AO32:AP32"/>
    <mergeCell ref="AU32:AV32"/>
    <mergeCell ref="AW32:AX32"/>
    <mergeCell ref="AS32:AT32"/>
    <mergeCell ref="AY31:AZ31"/>
    <mergeCell ref="AK31:AL31"/>
    <mergeCell ref="AM31:AN31"/>
    <mergeCell ref="AO31:AP31"/>
    <mergeCell ref="AU31:AV31"/>
    <mergeCell ref="AW31:AX31"/>
    <mergeCell ref="AS31:AT31"/>
    <mergeCell ref="G33:H33"/>
    <mergeCell ref="I33:J33"/>
    <mergeCell ref="G34:H34"/>
    <mergeCell ref="I34:J34"/>
    <mergeCell ref="G31:H31"/>
    <mergeCell ref="I31:J31"/>
    <mergeCell ref="G32:H32"/>
    <mergeCell ref="I32:J32"/>
    <mergeCell ref="M38:N38"/>
    <mergeCell ref="AC38:AD38"/>
    <mergeCell ref="W38:X38"/>
    <mergeCell ref="U38:V38"/>
    <mergeCell ref="Q38:R38"/>
    <mergeCell ref="AA38:AB38"/>
    <mergeCell ref="Y38:Z38"/>
    <mergeCell ref="G38:H38"/>
    <mergeCell ref="I38:J38"/>
    <mergeCell ref="S38:T38"/>
    <mergeCell ref="S30:T30"/>
    <mergeCell ref="S32:T32"/>
    <mergeCell ref="S34:T34"/>
    <mergeCell ref="S35:T35"/>
    <mergeCell ref="O34:P34"/>
    <mergeCell ref="O35:P35"/>
    <mergeCell ref="O36:P36"/>
    <mergeCell ref="K31:L31"/>
    <mergeCell ref="K32:L32"/>
    <mergeCell ref="U34:V34"/>
    <mergeCell ref="S33:T33"/>
    <mergeCell ref="M31:N31"/>
    <mergeCell ref="M32:N32"/>
    <mergeCell ref="Q31:R31"/>
    <mergeCell ref="Q32:R32"/>
    <mergeCell ref="Q33:R33"/>
    <mergeCell ref="U31:V31"/>
    <mergeCell ref="G18:H18"/>
    <mergeCell ref="I18:J18"/>
    <mergeCell ref="K18:L18"/>
    <mergeCell ref="Q18:R18"/>
    <mergeCell ref="AY39:AZ39"/>
    <mergeCell ref="AM39:AN39"/>
    <mergeCell ref="AO39:AP39"/>
    <mergeCell ref="AU39:AV39"/>
    <mergeCell ref="AW39:AX39"/>
    <mergeCell ref="AQ39:AR39"/>
    <mergeCell ref="AS39:AT39"/>
    <mergeCell ref="AQ33:AR33"/>
    <mergeCell ref="AQ34:AR34"/>
    <mergeCell ref="AQ35:AR35"/>
    <mergeCell ref="AW30:AX30"/>
    <mergeCell ref="AQ30:AR30"/>
    <mergeCell ref="AQ31:AR31"/>
    <mergeCell ref="AQ32:AR32"/>
    <mergeCell ref="AU38:AV38"/>
    <mergeCell ref="AW38:AX38"/>
    <mergeCell ref="AY30:AZ30"/>
    <mergeCell ref="AM30:AN30"/>
    <mergeCell ref="AO30:AP30"/>
    <mergeCell ref="AU30:AV30"/>
    <mergeCell ref="AS30:AT30"/>
    <mergeCell ref="AQ38:AR38"/>
    <mergeCell ref="AY38:AZ38"/>
    <mergeCell ref="AM38:AN38"/>
    <mergeCell ref="G30:H30"/>
    <mergeCell ref="I30:J30"/>
    <mergeCell ref="U30:V30"/>
    <mergeCell ref="Q30:R30"/>
    <mergeCell ref="M30:N30"/>
    <mergeCell ref="K30:L30"/>
    <mergeCell ref="O30:P30"/>
    <mergeCell ref="M39:N39"/>
    <mergeCell ref="Q39:R39"/>
    <mergeCell ref="Y39:Z39"/>
    <mergeCell ref="S39:T39"/>
    <mergeCell ref="U39:V39"/>
    <mergeCell ref="AK39:AL39"/>
    <mergeCell ref="W39:X39"/>
    <mergeCell ref="AA39:AB39"/>
    <mergeCell ref="AC39:AD39"/>
    <mergeCell ref="AW29:AX29"/>
    <mergeCell ref="AQ29:AR29"/>
    <mergeCell ref="AY29:AZ29"/>
    <mergeCell ref="AM29:AN29"/>
    <mergeCell ref="AO29:AP29"/>
    <mergeCell ref="AU29:AV29"/>
    <mergeCell ref="AS29:AT29"/>
    <mergeCell ref="AK29:AL29"/>
    <mergeCell ref="W29:X29"/>
    <mergeCell ref="AA29:AB29"/>
    <mergeCell ref="AE29:AF29"/>
    <mergeCell ref="AG29:AH29"/>
    <mergeCell ref="AI29:AJ29"/>
    <mergeCell ref="G29:H29"/>
    <mergeCell ref="I29:J29"/>
    <mergeCell ref="K29:L29"/>
    <mergeCell ref="Q29:R29"/>
    <mergeCell ref="M29:N29"/>
    <mergeCell ref="AW28:AX28"/>
    <mergeCell ref="AQ28:AR28"/>
    <mergeCell ref="AY28:AZ28"/>
    <mergeCell ref="AM28:AN28"/>
    <mergeCell ref="AO28:AP28"/>
    <mergeCell ref="AU28:AV28"/>
    <mergeCell ref="AS28:AT28"/>
    <mergeCell ref="AK28:AL28"/>
    <mergeCell ref="W28:X28"/>
    <mergeCell ref="AA28:AB28"/>
    <mergeCell ref="AE28:AF28"/>
    <mergeCell ref="AG28:AH28"/>
    <mergeCell ref="AI28:AJ28"/>
    <mergeCell ref="G28:H28"/>
    <mergeCell ref="I28:J28"/>
    <mergeCell ref="K28:L28"/>
    <mergeCell ref="Q28:R28"/>
    <mergeCell ref="M28:N28"/>
    <mergeCell ref="AY27:AZ27"/>
    <mergeCell ref="AM27:AN27"/>
    <mergeCell ref="AO27:AP27"/>
    <mergeCell ref="AU27:AV27"/>
    <mergeCell ref="AS27:AT27"/>
    <mergeCell ref="AE27:AF27"/>
    <mergeCell ref="AG27:AH27"/>
    <mergeCell ref="AI27:AJ27"/>
    <mergeCell ref="AW27:AX27"/>
    <mergeCell ref="AQ27:AR27"/>
    <mergeCell ref="G27:H27"/>
    <mergeCell ref="I27:J27"/>
    <mergeCell ref="Q27:R27"/>
    <mergeCell ref="AC27:AD27"/>
    <mergeCell ref="S27:T27"/>
    <mergeCell ref="U27:V27"/>
    <mergeCell ref="Y27:Z27"/>
    <mergeCell ref="M27:N27"/>
    <mergeCell ref="W27:X27"/>
    <mergeCell ref="AA27:AB27"/>
    <mergeCell ref="AY26:AZ26"/>
    <mergeCell ref="AM26:AN26"/>
    <mergeCell ref="AO26:AP26"/>
    <mergeCell ref="AU26:AV26"/>
    <mergeCell ref="AS26:AT26"/>
    <mergeCell ref="AE26:AF26"/>
    <mergeCell ref="AG26:AH26"/>
    <mergeCell ref="AI26:AJ26"/>
    <mergeCell ref="AW26:AX26"/>
    <mergeCell ref="AQ26:AR26"/>
    <mergeCell ref="AK26:AL26"/>
    <mergeCell ref="G26:H26"/>
    <mergeCell ref="I26:J26"/>
    <mergeCell ref="Q26:R26"/>
    <mergeCell ref="AC26:AD26"/>
    <mergeCell ref="W26:X26"/>
    <mergeCell ref="AA26:AB26"/>
    <mergeCell ref="AY25:AZ25"/>
    <mergeCell ref="AM25:AN25"/>
    <mergeCell ref="AO25:AP25"/>
    <mergeCell ref="AU25:AV25"/>
    <mergeCell ref="AS25:AT25"/>
    <mergeCell ref="AE25:AF25"/>
    <mergeCell ref="AG25:AH25"/>
    <mergeCell ref="AI25:AJ25"/>
    <mergeCell ref="AW25:AX25"/>
    <mergeCell ref="AQ25:AR25"/>
    <mergeCell ref="G25:H25"/>
    <mergeCell ref="I25:J25"/>
    <mergeCell ref="K25:L25"/>
    <mergeCell ref="Q25:R25"/>
    <mergeCell ref="M25:N25"/>
    <mergeCell ref="O25:P25"/>
    <mergeCell ref="AY24:AZ24"/>
    <mergeCell ref="AM24:AN24"/>
    <mergeCell ref="AO24:AP24"/>
    <mergeCell ref="AU24:AV24"/>
    <mergeCell ref="AS24:AT24"/>
    <mergeCell ref="AE24:AF24"/>
    <mergeCell ref="AG24:AH24"/>
    <mergeCell ref="AI24:AJ24"/>
    <mergeCell ref="AW24:AX24"/>
    <mergeCell ref="AQ24:AR24"/>
    <mergeCell ref="G24:H24"/>
    <mergeCell ref="I24:J24"/>
    <mergeCell ref="K24:L24"/>
    <mergeCell ref="Q24:R24"/>
    <mergeCell ref="M24:N24"/>
    <mergeCell ref="O24:P24"/>
    <mergeCell ref="AY23:AZ23"/>
    <mergeCell ref="AM23:AN23"/>
    <mergeCell ref="AO23:AP23"/>
    <mergeCell ref="AU23:AV23"/>
    <mergeCell ref="AS23:AT23"/>
    <mergeCell ref="AG23:AH23"/>
    <mergeCell ref="AI23:AJ23"/>
    <mergeCell ref="AW23:AX23"/>
    <mergeCell ref="AQ23:AR23"/>
    <mergeCell ref="G23:H23"/>
    <mergeCell ref="I23:J23"/>
    <mergeCell ref="M23:N23"/>
    <mergeCell ref="K22:L22"/>
    <mergeCell ref="K23:L23"/>
    <mergeCell ref="G22:H22"/>
    <mergeCell ref="I22:J22"/>
    <mergeCell ref="AY22:AZ22"/>
    <mergeCell ref="AM22:AN22"/>
    <mergeCell ref="AO22:AP22"/>
    <mergeCell ref="AU22:AV22"/>
    <mergeCell ref="AS22:AT22"/>
    <mergeCell ref="AW22:AX22"/>
    <mergeCell ref="AQ22:AR22"/>
    <mergeCell ref="G21:H21"/>
    <mergeCell ref="I21:J21"/>
    <mergeCell ref="Q22:R22"/>
    <mergeCell ref="AC22:AD22"/>
    <mergeCell ref="U22:V22"/>
    <mergeCell ref="M22:N22"/>
    <mergeCell ref="M21:N21"/>
    <mergeCell ref="K21:L21"/>
    <mergeCell ref="O21:P21"/>
    <mergeCell ref="AQ19:AR19"/>
    <mergeCell ref="AA19:AB19"/>
    <mergeCell ref="G20:H20"/>
    <mergeCell ref="I20:J20"/>
    <mergeCell ref="Q20:R20"/>
    <mergeCell ref="M20:N20"/>
    <mergeCell ref="O20:P20"/>
    <mergeCell ref="AK20:AL20"/>
    <mergeCell ref="AM20:AN20"/>
    <mergeCell ref="AO20:AP20"/>
    <mergeCell ref="AS14:AT14"/>
    <mergeCell ref="AQ14:AR14"/>
    <mergeCell ref="S22:T22"/>
    <mergeCell ref="AU18:AV18"/>
    <mergeCell ref="AQ21:AR21"/>
    <mergeCell ref="AQ20:AR20"/>
    <mergeCell ref="W21:X21"/>
    <mergeCell ref="Y21:Z21"/>
    <mergeCell ref="Y22:Z22"/>
    <mergeCell ref="W22:X22"/>
    <mergeCell ref="AQ16:AR16"/>
    <mergeCell ref="AU17:AV17"/>
    <mergeCell ref="AY17:AZ17"/>
    <mergeCell ref="AQ15:AR15"/>
    <mergeCell ref="AI15:AJ15"/>
    <mergeCell ref="AW15:AX15"/>
    <mergeCell ref="AM15:AN15"/>
    <mergeCell ref="AY12:AZ12"/>
    <mergeCell ref="AY15:AZ15"/>
    <mergeCell ref="AW12:AX12"/>
    <mergeCell ref="AY14:AZ14"/>
    <mergeCell ref="AQ13:AR13"/>
    <mergeCell ref="AY13:AZ13"/>
    <mergeCell ref="AU14:AV14"/>
    <mergeCell ref="AI16:AJ16"/>
    <mergeCell ref="AY18:AZ18"/>
    <mergeCell ref="AK18:AL18"/>
    <mergeCell ref="AY16:AZ16"/>
    <mergeCell ref="AW16:AX16"/>
    <mergeCell ref="AK17:AL17"/>
    <mergeCell ref="AW18:AX18"/>
    <mergeCell ref="AK16:AL16"/>
    <mergeCell ref="AI18:AJ18"/>
    <mergeCell ref="AQ17:AR17"/>
    <mergeCell ref="M12:N12"/>
    <mergeCell ref="AC15:AD15"/>
    <mergeCell ref="M13:N13"/>
    <mergeCell ref="AW13:AX13"/>
    <mergeCell ref="Q13:R13"/>
    <mergeCell ref="AC13:AD13"/>
    <mergeCell ref="Q15:R15"/>
    <mergeCell ref="AK14:AL14"/>
    <mergeCell ref="AW14:AX14"/>
    <mergeCell ref="M15:N15"/>
    <mergeCell ref="Z3:AQ3"/>
    <mergeCell ref="Z4:AQ4"/>
    <mergeCell ref="AC10:AD10"/>
    <mergeCell ref="Q11:R11"/>
    <mergeCell ref="AK11:AL11"/>
    <mergeCell ref="AK10:AL10"/>
    <mergeCell ref="AQ6:AR6"/>
    <mergeCell ref="AQ7:AR7"/>
    <mergeCell ref="AQ8:AR8"/>
    <mergeCell ref="AQ9:AR9"/>
    <mergeCell ref="AY19:AZ19"/>
    <mergeCell ref="AW17:AX17"/>
    <mergeCell ref="AC19:AD19"/>
    <mergeCell ref="AE19:AF19"/>
    <mergeCell ref="AG19:AH19"/>
    <mergeCell ref="AI19:AJ19"/>
    <mergeCell ref="AC17:AD17"/>
    <mergeCell ref="AI17:AJ17"/>
    <mergeCell ref="AE18:AF18"/>
    <mergeCell ref="AG18:AH18"/>
    <mergeCell ref="Q17:R17"/>
    <mergeCell ref="G19:H19"/>
    <mergeCell ref="I19:J19"/>
    <mergeCell ref="W19:X19"/>
    <mergeCell ref="M19:N19"/>
    <mergeCell ref="Q19:R19"/>
    <mergeCell ref="K19:L19"/>
    <mergeCell ref="M17:N17"/>
    <mergeCell ref="M18:N18"/>
    <mergeCell ref="K17:L17"/>
    <mergeCell ref="W17:X17"/>
    <mergeCell ref="Y18:Z18"/>
    <mergeCell ref="U21:V21"/>
    <mergeCell ref="W18:X18"/>
    <mergeCell ref="Y19:Z19"/>
    <mergeCell ref="W20:X20"/>
    <mergeCell ref="Y20:Z20"/>
    <mergeCell ref="Q16:R16"/>
    <mergeCell ref="U18:V18"/>
    <mergeCell ref="S20:T20"/>
    <mergeCell ref="S19:T19"/>
    <mergeCell ref="S18:T18"/>
    <mergeCell ref="U20:V20"/>
    <mergeCell ref="U17:V17"/>
    <mergeCell ref="U19:V19"/>
    <mergeCell ref="S16:T16"/>
    <mergeCell ref="S17:T17"/>
    <mergeCell ref="A1:AQ2"/>
    <mergeCell ref="I11:J11"/>
    <mergeCell ref="Q14:R14"/>
    <mergeCell ref="AC14:AD14"/>
    <mergeCell ref="W13:X13"/>
    <mergeCell ref="AA13:AB13"/>
    <mergeCell ref="K11:L11"/>
    <mergeCell ref="K12:L12"/>
    <mergeCell ref="AC12:AD12"/>
    <mergeCell ref="Q12:R12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G13:H13"/>
    <mergeCell ref="I10:J10"/>
    <mergeCell ref="K10:L10"/>
    <mergeCell ref="G12:H12"/>
    <mergeCell ref="G11:H11"/>
    <mergeCell ref="I12:J12"/>
    <mergeCell ref="K13:L13"/>
    <mergeCell ref="G10:H10"/>
    <mergeCell ref="I13:J13"/>
    <mergeCell ref="I15:J15"/>
    <mergeCell ref="I17:J17"/>
    <mergeCell ref="I14:J14"/>
    <mergeCell ref="K14:L14"/>
    <mergeCell ref="K16:L16"/>
    <mergeCell ref="I16:J16"/>
    <mergeCell ref="AA17:AB17"/>
    <mergeCell ref="AC18:AD18"/>
    <mergeCell ref="AA22:AB22"/>
    <mergeCell ref="AE22:AF22"/>
    <mergeCell ref="AC21:AD21"/>
    <mergeCell ref="AE21:AF21"/>
    <mergeCell ref="AA14:AB14"/>
    <mergeCell ref="AA16:AB16"/>
    <mergeCell ref="AA15:AB15"/>
    <mergeCell ref="Y16:Z16"/>
    <mergeCell ref="M14:N14"/>
    <mergeCell ref="K15:L15"/>
    <mergeCell ref="M16:N16"/>
    <mergeCell ref="AI22:AJ22"/>
    <mergeCell ref="AG22:AH22"/>
    <mergeCell ref="AG21:AH21"/>
    <mergeCell ref="AI21:AJ21"/>
    <mergeCell ref="AE20:AF20"/>
    <mergeCell ref="AG20:AH20"/>
    <mergeCell ref="AI20:AJ20"/>
    <mergeCell ref="AE39:AF39"/>
    <mergeCell ref="AG39:AH39"/>
    <mergeCell ref="AI39:AJ39"/>
    <mergeCell ref="AE38:AF38"/>
    <mergeCell ref="AG38:AH38"/>
    <mergeCell ref="AI38:AJ38"/>
    <mergeCell ref="AE23:AF23"/>
    <mergeCell ref="AC20:AD20"/>
    <mergeCell ref="AA18:AB18"/>
    <mergeCell ref="AK38:AL38"/>
    <mergeCell ref="AI35:AJ35"/>
    <mergeCell ref="AE36:AF36"/>
    <mergeCell ref="AG36:AH36"/>
    <mergeCell ref="AI36:AJ36"/>
    <mergeCell ref="AE33:AF33"/>
    <mergeCell ref="AG33:AH33"/>
    <mergeCell ref="AO38:AP38"/>
    <mergeCell ref="AK36:AL36"/>
    <mergeCell ref="AM36:AN36"/>
    <mergeCell ref="AO36:AP36"/>
    <mergeCell ref="AE34:AF34"/>
    <mergeCell ref="AG34:AH34"/>
    <mergeCell ref="AI34:AJ34"/>
    <mergeCell ref="AC32:AD32"/>
    <mergeCell ref="AE32:AF32"/>
    <mergeCell ref="AG32:AH32"/>
    <mergeCell ref="AI32:AJ32"/>
    <mergeCell ref="AC34:AD34"/>
    <mergeCell ref="AE30:AF30"/>
    <mergeCell ref="AG30:AH30"/>
    <mergeCell ref="AI30:AJ30"/>
    <mergeCell ref="AE31:AF31"/>
    <mergeCell ref="AG31:AH31"/>
    <mergeCell ref="AI31:AJ31"/>
    <mergeCell ref="AE17:AF17"/>
    <mergeCell ref="AG17:AH17"/>
    <mergeCell ref="AE13:AF13"/>
    <mergeCell ref="AG13:AH13"/>
    <mergeCell ref="AE16:AF16"/>
    <mergeCell ref="AG16:AH16"/>
    <mergeCell ref="AE15:AF15"/>
    <mergeCell ref="AG15:AH15"/>
    <mergeCell ref="AI13:AJ13"/>
    <mergeCell ref="AE14:AF14"/>
    <mergeCell ref="AG14:AH14"/>
    <mergeCell ref="AI14:AJ14"/>
    <mergeCell ref="AA31:AB31"/>
    <mergeCell ref="AA24:AB24"/>
    <mergeCell ref="AA25:AB25"/>
    <mergeCell ref="AA21:AB21"/>
    <mergeCell ref="AA23:AB23"/>
    <mergeCell ref="AA30:AB30"/>
    <mergeCell ref="W33:X33"/>
    <mergeCell ref="W35:X35"/>
    <mergeCell ref="Y35:Z35"/>
    <mergeCell ref="Y37:Z37"/>
    <mergeCell ref="W32:X32"/>
    <mergeCell ref="Y32:Z32"/>
    <mergeCell ref="S29:T29"/>
    <mergeCell ref="U29:V29"/>
    <mergeCell ref="Y29:Z29"/>
    <mergeCell ref="Y30:Z30"/>
    <mergeCell ref="W30:X30"/>
    <mergeCell ref="U32:V32"/>
    <mergeCell ref="W31:X31"/>
    <mergeCell ref="S31:T31"/>
    <mergeCell ref="S28:T28"/>
    <mergeCell ref="U28:V28"/>
    <mergeCell ref="Y28:Z28"/>
    <mergeCell ref="Y25:Z25"/>
    <mergeCell ref="S26:T26"/>
    <mergeCell ref="U26:V26"/>
    <mergeCell ref="Y26:Z26"/>
    <mergeCell ref="S25:T25"/>
    <mergeCell ref="U25:V25"/>
    <mergeCell ref="W25:X25"/>
    <mergeCell ref="U16:V16"/>
    <mergeCell ref="Y23:Z23"/>
    <mergeCell ref="S24:T24"/>
    <mergeCell ref="U24:V24"/>
    <mergeCell ref="Y24:Z24"/>
    <mergeCell ref="S23:T23"/>
    <mergeCell ref="U23:V23"/>
    <mergeCell ref="W23:X23"/>
    <mergeCell ref="W24:X24"/>
    <mergeCell ref="Y17:Z17"/>
    <mergeCell ref="AS38:AT38"/>
    <mergeCell ref="AS36:AT36"/>
    <mergeCell ref="Y13:Z13"/>
    <mergeCell ref="Y14:Z14"/>
    <mergeCell ref="Y15:Z15"/>
    <mergeCell ref="Y33:Z33"/>
    <mergeCell ref="Y34:Z34"/>
    <mergeCell ref="AA32:AB32"/>
    <mergeCell ref="AA35:AB35"/>
    <mergeCell ref="AA20:AB20"/>
    <mergeCell ref="AM33:AN33"/>
    <mergeCell ref="AO33:AP33"/>
    <mergeCell ref="AK23:AL23"/>
    <mergeCell ref="AK21:AL21"/>
    <mergeCell ref="AK22:AL22"/>
    <mergeCell ref="AK27:AL27"/>
    <mergeCell ref="AK30:AL30"/>
    <mergeCell ref="AM21:AN21"/>
    <mergeCell ref="AK24:AL24"/>
    <mergeCell ref="AK25:AL25"/>
    <mergeCell ref="AK19:AL19"/>
    <mergeCell ref="AM17:AN17"/>
    <mergeCell ref="AO17:AP17"/>
    <mergeCell ref="AS17:AT17"/>
    <mergeCell ref="AS18:AT18"/>
    <mergeCell ref="AM19:AN19"/>
    <mergeCell ref="AO19:AP19"/>
    <mergeCell ref="AM18:AN18"/>
    <mergeCell ref="AO18:AP18"/>
    <mergeCell ref="AQ18:AR18"/>
    <mergeCell ref="AK12:AL12"/>
    <mergeCell ref="AK13:AL13"/>
    <mergeCell ref="AK15:AL15"/>
    <mergeCell ref="AM14:AN14"/>
    <mergeCell ref="AM12:AN12"/>
    <mergeCell ref="AM13:AN13"/>
    <mergeCell ref="AS6:AT6"/>
    <mergeCell ref="AU6:AV6"/>
    <mergeCell ref="AS7:AT7"/>
    <mergeCell ref="AU7:AV7"/>
    <mergeCell ref="AW9:AX9"/>
    <mergeCell ref="AW8:AX8"/>
    <mergeCell ref="AW7:AX7"/>
    <mergeCell ref="AW6:AX6"/>
    <mergeCell ref="AY6:AZ6"/>
    <mergeCell ref="AY7:AZ7"/>
    <mergeCell ref="AY8:AZ8"/>
    <mergeCell ref="AY9:AZ9"/>
    <mergeCell ref="AY11:AZ11"/>
    <mergeCell ref="AY10:AZ10"/>
    <mergeCell ref="AW10:AX10"/>
    <mergeCell ref="AW11:AX11"/>
    <mergeCell ref="AG10:AH10"/>
    <mergeCell ref="AI10:AJ10"/>
    <mergeCell ref="AC11:AD11"/>
    <mergeCell ref="AE11:AF11"/>
    <mergeCell ref="AG11:AH11"/>
    <mergeCell ref="AI11:AJ11"/>
    <mergeCell ref="Q23:R23"/>
    <mergeCell ref="Q21:R21"/>
    <mergeCell ref="O38:P38"/>
    <mergeCell ref="AE10:AF10"/>
    <mergeCell ref="S15:T15"/>
    <mergeCell ref="U15:V15"/>
    <mergeCell ref="W15:X15"/>
    <mergeCell ref="W16:X16"/>
    <mergeCell ref="S14:T14"/>
    <mergeCell ref="W14:X14"/>
    <mergeCell ref="Q8:R8"/>
    <mergeCell ref="Q9:R9"/>
    <mergeCell ref="O11:P11"/>
    <mergeCell ref="O10:P10"/>
    <mergeCell ref="O16:P16"/>
    <mergeCell ref="O17:P17"/>
    <mergeCell ref="O18:P18"/>
    <mergeCell ref="O19:P19"/>
    <mergeCell ref="O12:P12"/>
    <mergeCell ref="O13:P13"/>
    <mergeCell ref="O14:P14"/>
    <mergeCell ref="O15:P15"/>
    <mergeCell ref="O32:P32"/>
    <mergeCell ref="K20:L20"/>
    <mergeCell ref="W12:X12"/>
    <mergeCell ref="O26:P26"/>
    <mergeCell ref="O27:P27"/>
    <mergeCell ref="O28:P28"/>
    <mergeCell ref="O29:P29"/>
    <mergeCell ref="K26:L26"/>
    <mergeCell ref="M26:N26"/>
    <mergeCell ref="U13:V13"/>
    <mergeCell ref="K34:L34"/>
    <mergeCell ref="Y9:Z9"/>
    <mergeCell ref="W11:X11"/>
    <mergeCell ref="Y11:Z11"/>
    <mergeCell ref="Y10:Z10"/>
    <mergeCell ref="K33:L33"/>
    <mergeCell ref="O33:P33"/>
    <mergeCell ref="O31:P31"/>
    <mergeCell ref="K27:L27"/>
    <mergeCell ref="W9:X9"/>
    <mergeCell ref="E9:F9"/>
    <mergeCell ref="S9:T9"/>
    <mergeCell ref="O23:P23"/>
    <mergeCell ref="S13:T13"/>
    <mergeCell ref="O22:P22"/>
    <mergeCell ref="S21:T21"/>
    <mergeCell ref="G14:H14"/>
    <mergeCell ref="G15:H15"/>
    <mergeCell ref="G17:H17"/>
    <mergeCell ref="G16:H16"/>
    <mergeCell ref="U8:V8"/>
    <mergeCell ref="AE8:AF8"/>
    <mergeCell ref="AE9:AF9"/>
    <mergeCell ref="U9:V9"/>
    <mergeCell ref="AC8:AD8"/>
    <mergeCell ref="W8:X8"/>
    <mergeCell ref="Y8:Z8"/>
    <mergeCell ref="AA8:AB8"/>
    <mergeCell ref="O39:P39"/>
    <mergeCell ref="G37:H37"/>
    <mergeCell ref="I37:J37"/>
    <mergeCell ref="K37:L37"/>
    <mergeCell ref="M37:N37"/>
    <mergeCell ref="O37:P37"/>
    <mergeCell ref="K38:L38"/>
    <mergeCell ref="G39:H39"/>
    <mergeCell ref="I39:J39"/>
    <mergeCell ref="K39:L39"/>
    <mergeCell ref="Q37:R37"/>
    <mergeCell ref="S37:T37"/>
    <mergeCell ref="U37:V37"/>
    <mergeCell ref="W37:X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Y37:AZ37"/>
    <mergeCell ref="AQ37:AR37"/>
    <mergeCell ref="AS37:AT37"/>
    <mergeCell ref="AU37:AV37"/>
    <mergeCell ref="AW37:AX37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BJ45"/>
  <sheetViews>
    <sheetView showGridLines="0" view="pageBreakPreview" zoomScale="85" zoomScaleNormal="87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218</v>
      </c>
      <c r="AS1" s="283"/>
      <c r="AT1" s="284"/>
      <c r="AU1" s="335" t="s">
        <v>410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16" t="s">
        <v>411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22</v>
      </c>
      <c r="B3" s="309"/>
      <c r="C3" s="310"/>
      <c r="D3" s="287" t="s">
        <v>594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224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225</v>
      </c>
      <c r="B4" s="170"/>
      <c r="C4" s="286"/>
      <c r="D4" s="506" t="s">
        <v>595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228</v>
      </c>
      <c r="AS4" s="275"/>
      <c r="AT4" s="276"/>
      <c r="AU4" s="7"/>
      <c r="AV4" s="15">
        <v>1</v>
      </c>
      <c r="AW4" s="7"/>
      <c r="AX4" s="7" t="s">
        <v>229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4</v>
      </c>
      <c r="B6" s="830"/>
      <c r="C6" s="750"/>
      <c r="D6" s="807"/>
      <c r="E6" s="874" t="s">
        <v>596</v>
      </c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  <c r="Q6" s="875"/>
      <c r="R6" s="876"/>
      <c r="S6" s="874" t="s">
        <v>597</v>
      </c>
      <c r="T6" s="875"/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6"/>
      <c r="AG6" s="874" t="s">
        <v>598</v>
      </c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6"/>
      <c r="AU6" s="894" t="s">
        <v>599</v>
      </c>
      <c r="AV6" s="895"/>
      <c r="AW6" s="895"/>
      <c r="AX6" s="896"/>
      <c r="AY6" s="769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351" t="s">
        <v>303</v>
      </c>
      <c r="B7" s="352"/>
      <c r="C7" s="352"/>
      <c r="D7" s="353"/>
      <c r="E7" s="877" t="s">
        <v>586</v>
      </c>
      <c r="F7" s="878"/>
      <c r="G7" s="878"/>
      <c r="H7" s="878"/>
      <c r="I7" s="878"/>
      <c r="J7" s="878"/>
      <c r="K7" s="878"/>
      <c r="L7" s="878"/>
      <c r="M7" s="878"/>
      <c r="N7" s="878"/>
      <c r="O7" s="877" t="s">
        <v>587</v>
      </c>
      <c r="P7" s="878"/>
      <c r="Q7" s="878"/>
      <c r="R7" s="897"/>
      <c r="S7" s="877" t="s">
        <v>586</v>
      </c>
      <c r="T7" s="878"/>
      <c r="U7" s="878"/>
      <c r="V7" s="878"/>
      <c r="W7" s="878"/>
      <c r="X7" s="878"/>
      <c r="Y7" s="878"/>
      <c r="Z7" s="878"/>
      <c r="AA7" s="878"/>
      <c r="AB7" s="897"/>
      <c r="AC7" s="878" t="s">
        <v>587</v>
      </c>
      <c r="AD7" s="878"/>
      <c r="AE7" s="878"/>
      <c r="AF7" s="897"/>
      <c r="AG7" s="877" t="s">
        <v>586</v>
      </c>
      <c r="AH7" s="878"/>
      <c r="AI7" s="878"/>
      <c r="AJ7" s="878"/>
      <c r="AK7" s="878"/>
      <c r="AL7" s="878"/>
      <c r="AM7" s="878"/>
      <c r="AN7" s="878"/>
      <c r="AO7" s="878"/>
      <c r="AP7" s="878"/>
      <c r="AQ7" s="877" t="s">
        <v>587</v>
      </c>
      <c r="AR7" s="878"/>
      <c r="AS7" s="878"/>
      <c r="AT7" s="897"/>
      <c r="AU7" s="898" t="s">
        <v>601</v>
      </c>
      <c r="AV7" s="899"/>
      <c r="AW7" s="900" t="s">
        <v>600</v>
      </c>
      <c r="AX7" s="900"/>
      <c r="AY7" s="803"/>
      <c r="AZ7" s="715"/>
      <c r="BA7" s="91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351"/>
      <c r="B8" s="352"/>
      <c r="C8" s="352"/>
      <c r="D8" s="353"/>
      <c r="E8" s="905" t="s">
        <v>588</v>
      </c>
      <c r="F8" s="906"/>
      <c r="G8" s="906" t="s">
        <v>589</v>
      </c>
      <c r="H8" s="906"/>
      <c r="I8" s="906" t="s">
        <v>590</v>
      </c>
      <c r="J8" s="906"/>
      <c r="K8" s="906" t="s">
        <v>591</v>
      </c>
      <c r="L8" s="906"/>
      <c r="M8" s="906" t="s">
        <v>592</v>
      </c>
      <c r="N8" s="908"/>
      <c r="O8" s="905" t="s">
        <v>593</v>
      </c>
      <c r="P8" s="906"/>
      <c r="Q8" s="906" t="s">
        <v>592</v>
      </c>
      <c r="R8" s="907"/>
      <c r="S8" s="905" t="s">
        <v>588</v>
      </c>
      <c r="T8" s="906"/>
      <c r="U8" s="906" t="s">
        <v>589</v>
      </c>
      <c r="V8" s="906"/>
      <c r="W8" s="906" t="s">
        <v>590</v>
      </c>
      <c r="X8" s="906"/>
      <c r="Y8" s="906" t="s">
        <v>591</v>
      </c>
      <c r="Z8" s="906"/>
      <c r="AA8" s="906" t="s">
        <v>592</v>
      </c>
      <c r="AB8" s="907"/>
      <c r="AC8" s="909" t="s">
        <v>593</v>
      </c>
      <c r="AD8" s="906"/>
      <c r="AE8" s="906" t="s">
        <v>592</v>
      </c>
      <c r="AF8" s="907"/>
      <c r="AG8" s="905" t="s">
        <v>588</v>
      </c>
      <c r="AH8" s="906"/>
      <c r="AI8" s="906" t="s">
        <v>589</v>
      </c>
      <c r="AJ8" s="906"/>
      <c r="AK8" s="906" t="s">
        <v>590</v>
      </c>
      <c r="AL8" s="906"/>
      <c r="AM8" s="906" t="s">
        <v>591</v>
      </c>
      <c r="AN8" s="906"/>
      <c r="AO8" s="906" t="s">
        <v>592</v>
      </c>
      <c r="AP8" s="908"/>
      <c r="AQ8" s="905" t="s">
        <v>593</v>
      </c>
      <c r="AR8" s="906"/>
      <c r="AS8" s="906" t="s">
        <v>592</v>
      </c>
      <c r="AT8" s="907"/>
      <c r="AU8" s="930"/>
      <c r="AV8" s="931"/>
      <c r="AW8" s="928"/>
      <c r="AX8" s="929"/>
      <c r="AY8" s="932"/>
      <c r="AZ8" s="727"/>
      <c r="BA8" s="91"/>
      <c r="BB8" s="533"/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354" t="s">
        <v>231</v>
      </c>
      <c r="B9" s="355"/>
      <c r="C9" s="356" t="s">
        <v>232</v>
      </c>
      <c r="D9" s="357"/>
      <c r="E9" s="885" t="s">
        <v>602</v>
      </c>
      <c r="F9" s="884"/>
      <c r="G9" s="884" t="s">
        <v>603</v>
      </c>
      <c r="H9" s="884"/>
      <c r="I9" s="884" t="s">
        <v>604</v>
      </c>
      <c r="J9" s="884"/>
      <c r="K9" s="884" t="s">
        <v>605</v>
      </c>
      <c r="L9" s="884"/>
      <c r="M9" s="884" t="s">
        <v>606</v>
      </c>
      <c r="N9" s="888"/>
      <c r="O9" s="885" t="s">
        <v>607</v>
      </c>
      <c r="P9" s="884"/>
      <c r="Q9" s="884" t="s">
        <v>606</v>
      </c>
      <c r="R9" s="902"/>
      <c r="S9" s="885" t="s">
        <v>602</v>
      </c>
      <c r="T9" s="884"/>
      <c r="U9" s="884" t="s">
        <v>603</v>
      </c>
      <c r="V9" s="884"/>
      <c r="W9" s="884" t="s">
        <v>604</v>
      </c>
      <c r="X9" s="884"/>
      <c r="Y9" s="884" t="s">
        <v>605</v>
      </c>
      <c r="Z9" s="884"/>
      <c r="AA9" s="884" t="s">
        <v>606</v>
      </c>
      <c r="AB9" s="888"/>
      <c r="AC9" s="885" t="s">
        <v>607</v>
      </c>
      <c r="AD9" s="884"/>
      <c r="AE9" s="884" t="s">
        <v>606</v>
      </c>
      <c r="AF9" s="902"/>
      <c r="AG9" s="885" t="s">
        <v>602</v>
      </c>
      <c r="AH9" s="884"/>
      <c r="AI9" s="884" t="s">
        <v>603</v>
      </c>
      <c r="AJ9" s="884"/>
      <c r="AK9" s="884" t="s">
        <v>604</v>
      </c>
      <c r="AL9" s="884"/>
      <c r="AM9" s="884" t="s">
        <v>605</v>
      </c>
      <c r="AN9" s="884"/>
      <c r="AO9" s="884" t="s">
        <v>606</v>
      </c>
      <c r="AP9" s="888"/>
      <c r="AQ9" s="885" t="s">
        <v>607</v>
      </c>
      <c r="AR9" s="884"/>
      <c r="AS9" s="884" t="s">
        <v>606</v>
      </c>
      <c r="AT9" s="902"/>
      <c r="AU9" s="885"/>
      <c r="AV9" s="888"/>
      <c r="AW9" s="926"/>
      <c r="AX9" s="927"/>
      <c r="AY9" s="933"/>
      <c r="AZ9" s="729"/>
      <c r="BA9" s="92"/>
      <c r="BB9" s="739"/>
      <c r="BC9" s="740"/>
      <c r="BD9" s="741"/>
      <c r="BE9" s="742"/>
      <c r="BF9" s="740"/>
      <c r="BG9" s="740"/>
      <c r="BH9" s="13"/>
      <c r="BI9" s="13"/>
      <c r="BJ9" s="13"/>
    </row>
    <row r="10" spans="1:62" ht="11.25" customHeight="1">
      <c r="A10" s="345" t="s">
        <v>237</v>
      </c>
      <c r="B10" s="158"/>
      <c r="C10" s="346" t="s">
        <v>311</v>
      </c>
      <c r="D10" s="347"/>
      <c r="E10" s="883"/>
      <c r="F10" s="737"/>
      <c r="G10" s="737"/>
      <c r="H10" s="737"/>
      <c r="I10" s="737"/>
      <c r="J10" s="737"/>
      <c r="K10" s="737"/>
      <c r="L10" s="737"/>
      <c r="M10" s="737"/>
      <c r="N10" s="904"/>
      <c r="O10" s="883"/>
      <c r="P10" s="737"/>
      <c r="Q10" s="737"/>
      <c r="R10" s="903"/>
      <c r="S10" s="883"/>
      <c r="T10" s="737"/>
      <c r="U10" s="737"/>
      <c r="V10" s="737"/>
      <c r="W10" s="737"/>
      <c r="X10" s="737"/>
      <c r="Y10" s="737"/>
      <c r="Z10" s="737"/>
      <c r="AA10" s="737"/>
      <c r="AB10" s="903"/>
      <c r="AC10" s="886"/>
      <c r="AD10" s="887"/>
      <c r="AE10" s="737"/>
      <c r="AF10" s="903"/>
      <c r="AG10" s="883"/>
      <c r="AH10" s="737"/>
      <c r="AI10" s="737"/>
      <c r="AJ10" s="737"/>
      <c r="AK10" s="737"/>
      <c r="AL10" s="737"/>
      <c r="AM10" s="737"/>
      <c r="AN10" s="737"/>
      <c r="AO10" s="737"/>
      <c r="AP10" s="904"/>
      <c r="AQ10" s="883"/>
      <c r="AR10" s="737"/>
      <c r="AS10" s="737"/>
      <c r="AT10" s="903"/>
      <c r="AU10" s="883"/>
      <c r="AV10" s="904"/>
      <c r="AW10" s="883"/>
      <c r="AX10" s="903"/>
      <c r="AY10" s="934"/>
      <c r="AZ10" s="669"/>
      <c r="BA10" s="86"/>
      <c r="BB10" s="650"/>
      <c r="BC10" s="651"/>
      <c r="BD10" s="652"/>
      <c r="BE10" s="653"/>
      <c r="BF10" s="651"/>
      <c r="BG10" s="651"/>
      <c r="BH10" s="13"/>
      <c r="BI10" s="13"/>
      <c r="BJ10" s="13"/>
    </row>
    <row r="11" spans="1:62" ht="11.25" customHeight="1">
      <c r="A11" s="207" t="s">
        <v>238</v>
      </c>
      <c r="B11" s="208"/>
      <c r="C11" s="358" t="s">
        <v>239</v>
      </c>
      <c r="D11" s="359"/>
      <c r="E11" s="879"/>
      <c r="F11" s="880"/>
      <c r="G11" s="880"/>
      <c r="H11" s="880"/>
      <c r="I11" s="880"/>
      <c r="J11" s="880"/>
      <c r="K11" s="880"/>
      <c r="L11" s="880"/>
      <c r="M11" s="880"/>
      <c r="N11" s="882"/>
      <c r="O11" s="879">
        <v>1.7</v>
      </c>
      <c r="P11" s="880"/>
      <c r="Q11" s="880">
        <v>2.72</v>
      </c>
      <c r="R11" s="881"/>
      <c r="S11" s="879"/>
      <c r="T11" s="880"/>
      <c r="U11" s="880"/>
      <c r="V11" s="880"/>
      <c r="W11" s="880"/>
      <c r="X11" s="880"/>
      <c r="Y11" s="880"/>
      <c r="Z11" s="880"/>
      <c r="AA11" s="880"/>
      <c r="AB11" s="881"/>
      <c r="AC11" s="901">
        <v>1.7</v>
      </c>
      <c r="AD11" s="893"/>
      <c r="AE11" s="880">
        <v>2.38</v>
      </c>
      <c r="AF11" s="881"/>
      <c r="AG11" s="879"/>
      <c r="AH11" s="880"/>
      <c r="AI11" s="880"/>
      <c r="AJ11" s="880"/>
      <c r="AK11" s="880"/>
      <c r="AL11" s="880"/>
      <c r="AM11" s="880"/>
      <c r="AN11" s="880"/>
      <c r="AO11" s="880"/>
      <c r="AP11" s="882"/>
      <c r="AQ11" s="879">
        <v>1.13</v>
      </c>
      <c r="AR11" s="880"/>
      <c r="AS11" s="880">
        <v>2.15</v>
      </c>
      <c r="AT11" s="881"/>
      <c r="AU11" s="879"/>
      <c r="AV11" s="882"/>
      <c r="AW11" s="879">
        <v>0.07</v>
      </c>
      <c r="AX11" s="881"/>
      <c r="AY11" s="925"/>
      <c r="AZ11" s="667"/>
      <c r="BA11" s="87"/>
      <c r="BB11" s="674"/>
      <c r="BC11" s="675"/>
      <c r="BD11" s="743"/>
      <c r="BE11" s="744"/>
      <c r="BF11" s="675"/>
      <c r="BG11" s="675"/>
      <c r="BH11" s="13"/>
      <c r="BI11" s="13"/>
      <c r="BJ11" s="13"/>
    </row>
    <row r="12" spans="1:62" ht="11.25" customHeight="1">
      <c r="A12" s="207" t="s">
        <v>240</v>
      </c>
      <c r="B12" s="208"/>
      <c r="C12" s="358" t="s">
        <v>241</v>
      </c>
      <c r="D12" s="359"/>
      <c r="E12" s="889"/>
      <c r="F12" s="890"/>
      <c r="G12" s="890"/>
      <c r="H12" s="890"/>
      <c r="I12" s="890"/>
      <c r="J12" s="890"/>
      <c r="K12" s="890"/>
      <c r="L12" s="890"/>
      <c r="M12" s="890"/>
      <c r="N12" s="892"/>
      <c r="O12" s="889">
        <v>1.7</v>
      </c>
      <c r="P12" s="890"/>
      <c r="Q12" s="890">
        <v>2.72</v>
      </c>
      <c r="R12" s="891"/>
      <c r="S12" s="889"/>
      <c r="T12" s="890"/>
      <c r="U12" s="890"/>
      <c r="V12" s="890"/>
      <c r="W12" s="890"/>
      <c r="X12" s="890"/>
      <c r="Y12" s="890"/>
      <c r="Z12" s="890"/>
      <c r="AA12" s="890"/>
      <c r="AB12" s="891"/>
      <c r="AC12" s="922">
        <v>1.7</v>
      </c>
      <c r="AD12" s="923"/>
      <c r="AE12" s="890">
        <v>2.38</v>
      </c>
      <c r="AF12" s="891"/>
      <c r="AG12" s="889"/>
      <c r="AH12" s="890"/>
      <c r="AI12" s="890"/>
      <c r="AJ12" s="890"/>
      <c r="AK12" s="890"/>
      <c r="AL12" s="890"/>
      <c r="AM12" s="890"/>
      <c r="AN12" s="890"/>
      <c r="AO12" s="890"/>
      <c r="AP12" s="892"/>
      <c r="AQ12" s="889">
        <v>1.13</v>
      </c>
      <c r="AR12" s="890"/>
      <c r="AS12" s="890">
        <v>2.15</v>
      </c>
      <c r="AT12" s="891"/>
      <c r="AU12" s="889"/>
      <c r="AV12" s="892"/>
      <c r="AW12" s="889">
        <v>0.1</v>
      </c>
      <c r="AX12" s="891"/>
      <c r="AY12" s="712"/>
      <c r="AZ12" s="665"/>
      <c r="BA12" s="88"/>
      <c r="BB12" s="674"/>
      <c r="BC12" s="675"/>
      <c r="BD12" s="743"/>
      <c r="BE12" s="744"/>
      <c r="BF12" s="675"/>
      <c r="BG12" s="675"/>
      <c r="BH12" s="13"/>
      <c r="BI12" s="13"/>
      <c r="BJ12" s="13"/>
    </row>
    <row r="13" spans="1:62" ht="11.25" customHeight="1">
      <c r="A13" s="207" t="s">
        <v>242</v>
      </c>
      <c r="B13" s="208"/>
      <c r="C13" s="358" t="s">
        <v>243</v>
      </c>
      <c r="D13" s="359"/>
      <c r="E13" s="751">
        <f>G13</f>
        <v>3.29</v>
      </c>
      <c r="F13" s="751"/>
      <c r="G13" s="880">
        <v>3.29</v>
      </c>
      <c r="H13" s="880"/>
      <c r="I13" s="649">
        <f>G13</f>
        <v>3.29</v>
      </c>
      <c r="J13" s="649"/>
      <c r="K13" s="880"/>
      <c r="L13" s="880"/>
      <c r="M13" s="880"/>
      <c r="N13" s="882"/>
      <c r="O13" s="879">
        <v>1.7</v>
      </c>
      <c r="P13" s="880"/>
      <c r="Q13" s="880">
        <v>2.61</v>
      </c>
      <c r="R13" s="881"/>
      <c r="S13" s="879">
        <v>2.95</v>
      </c>
      <c r="T13" s="880"/>
      <c r="U13" s="751">
        <f>S13</f>
        <v>2.95</v>
      </c>
      <c r="V13" s="751"/>
      <c r="W13" s="880"/>
      <c r="X13" s="880"/>
      <c r="Y13" s="880"/>
      <c r="Z13" s="880"/>
      <c r="AA13" s="880"/>
      <c r="AB13" s="881"/>
      <c r="AC13" s="893">
        <v>1.7</v>
      </c>
      <c r="AD13" s="880"/>
      <c r="AE13" s="880">
        <v>2.27</v>
      </c>
      <c r="AF13" s="881"/>
      <c r="AG13" s="761">
        <f>AI13</f>
        <v>2.61</v>
      </c>
      <c r="AH13" s="751"/>
      <c r="AI13" s="880">
        <v>2.61</v>
      </c>
      <c r="AJ13" s="880"/>
      <c r="AK13" s="649">
        <f>AI13</f>
        <v>2.61</v>
      </c>
      <c r="AL13" s="649"/>
      <c r="AM13" s="880"/>
      <c r="AN13" s="880"/>
      <c r="AO13" s="880"/>
      <c r="AP13" s="882"/>
      <c r="AQ13" s="879">
        <v>1.02</v>
      </c>
      <c r="AR13" s="880"/>
      <c r="AS13" s="880">
        <v>1.93</v>
      </c>
      <c r="AT13" s="881"/>
      <c r="AU13" s="879">
        <v>5</v>
      </c>
      <c r="AV13" s="882"/>
      <c r="AW13" s="879">
        <v>0.15</v>
      </c>
      <c r="AX13" s="881"/>
      <c r="AY13" s="667"/>
      <c r="AZ13" s="649"/>
      <c r="BA13" s="87"/>
      <c r="BB13" s="674"/>
      <c r="BC13" s="675"/>
      <c r="BD13" s="743"/>
      <c r="BE13" s="744"/>
      <c r="BF13" s="675"/>
      <c r="BG13" s="675"/>
      <c r="BH13" s="13"/>
      <c r="BI13" s="13"/>
      <c r="BJ13" s="13"/>
    </row>
    <row r="14" spans="1:62" ht="11.25" customHeight="1">
      <c r="A14" s="207" t="s">
        <v>244</v>
      </c>
      <c r="B14" s="208"/>
      <c r="C14" s="358" t="s">
        <v>245</v>
      </c>
      <c r="D14" s="359"/>
      <c r="E14" s="751">
        <f>G14</f>
        <v>4.89</v>
      </c>
      <c r="F14" s="751"/>
      <c r="G14" s="880">
        <v>4.89</v>
      </c>
      <c r="H14" s="880"/>
      <c r="I14" s="649">
        <f>G14</f>
        <v>4.89</v>
      </c>
      <c r="J14" s="649"/>
      <c r="K14" s="880"/>
      <c r="L14" s="880"/>
      <c r="M14" s="880"/>
      <c r="N14" s="882"/>
      <c r="O14" s="879">
        <v>2.15</v>
      </c>
      <c r="P14" s="880"/>
      <c r="Q14" s="880">
        <v>3.86</v>
      </c>
      <c r="R14" s="881"/>
      <c r="S14" s="879">
        <v>4.08</v>
      </c>
      <c r="T14" s="880"/>
      <c r="U14" s="751">
        <f>S14</f>
        <v>4.08</v>
      </c>
      <c r="V14" s="751"/>
      <c r="W14" s="880"/>
      <c r="X14" s="880"/>
      <c r="Y14" s="880"/>
      <c r="Z14" s="880"/>
      <c r="AA14" s="880"/>
      <c r="AB14" s="881"/>
      <c r="AC14" s="893">
        <v>2</v>
      </c>
      <c r="AD14" s="880"/>
      <c r="AE14" s="880">
        <v>3.29</v>
      </c>
      <c r="AF14" s="881"/>
      <c r="AG14" s="761">
        <f>AI14</f>
        <v>4.31</v>
      </c>
      <c r="AH14" s="751"/>
      <c r="AI14" s="880">
        <v>4.31</v>
      </c>
      <c r="AJ14" s="880"/>
      <c r="AK14" s="649">
        <f>AI14</f>
        <v>4.31</v>
      </c>
      <c r="AL14" s="649"/>
      <c r="AM14" s="880"/>
      <c r="AN14" s="880"/>
      <c r="AO14" s="880"/>
      <c r="AP14" s="882"/>
      <c r="AQ14" s="879">
        <v>1.47</v>
      </c>
      <c r="AR14" s="880"/>
      <c r="AS14" s="880">
        <v>3.18</v>
      </c>
      <c r="AT14" s="881"/>
      <c r="AU14" s="879">
        <v>6</v>
      </c>
      <c r="AV14" s="882"/>
      <c r="AW14" s="879">
        <v>0.25</v>
      </c>
      <c r="AX14" s="881"/>
      <c r="AY14" s="667"/>
      <c r="AZ14" s="649"/>
      <c r="BA14" s="87"/>
      <c r="BB14" s="674"/>
      <c r="BC14" s="675"/>
      <c r="BD14" s="743"/>
      <c r="BE14" s="744"/>
      <c r="BF14" s="675"/>
      <c r="BG14" s="675"/>
      <c r="BH14" s="13"/>
      <c r="BI14" s="13"/>
      <c r="BJ14" s="13"/>
    </row>
    <row r="15" spans="1:62" ht="11.25" customHeight="1">
      <c r="A15" s="207" t="s">
        <v>246</v>
      </c>
      <c r="B15" s="208"/>
      <c r="C15" s="358" t="s">
        <v>247</v>
      </c>
      <c r="D15" s="359"/>
      <c r="E15" s="751">
        <f>G15</f>
        <v>6.58</v>
      </c>
      <c r="F15" s="751"/>
      <c r="G15" s="880">
        <v>6.58</v>
      </c>
      <c r="H15" s="880"/>
      <c r="I15" s="649">
        <f>G15</f>
        <v>6.58</v>
      </c>
      <c r="J15" s="649"/>
      <c r="K15" s="880"/>
      <c r="L15" s="880"/>
      <c r="M15" s="880"/>
      <c r="N15" s="882"/>
      <c r="O15" s="879">
        <v>2.83</v>
      </c>
      <c r="P15" s="880"/>
      <c r="Q15" s="880">
        <v>6.69</v>
      </c>
      <c r="R15" s="881"/>
      <c r="S15" s="879">
        <v>4.42</v>
      </c>
      <c r="T15" s="880"/>
      <c r="U15" s="751">
        <f>S15</f>
        <v>4.42</v>
      </c>
      <c r="V15" s="751"/>
      <c r="W15" s="880"/>
      <c r="X15" s="880"/>
      <c r="Y15" s="880"/>
      <c r="Z15" s="880"/>
      <c r="AA15" s="880"/>
      <c r="AB15" s="881"/>
      <c r="AC15" s="893">
        <v>2.8</v>
      </c>
      <c r="AD15" s="880"/>
      <c r="AE15" s="880">
        <v>6.35</v>
      </c>
      <c r="AF15" s="881"/>
      <c r="AG15" s="761">
        <f>AI15</f>
        <v>6.01</v>
      </c>
      <c r="AH15" s="751"/>
      <c r="AI15" s="880">
        <v>6.01</v>
      </c>
      <c r="AJ15" s="880"/>
      <c r="AK15" s="649">
        <f>AI15</f>
        <v>6.01</v>
      </c>
      <c r="AL15" s="649"/>
      <c r="AM15" s="880"/>
      <c r="AN15" s="880"/>
      <c r="AO15" s="880"/>
      <c r="AP15" s="882"/>
      <c r="AQ15" s="879">
        <v>2.27</v>
      </c>
      <c r="AR15" s="880"/>
      <c r="AS15" s="880">
        <v>5.78</v>
      </c>
      <c r="AT15" s="881"/>
      <c r="AU15" s="879">
        <v>8</v>
      </c>
      <c r="AV15" s="882"/>
      <c r="AW15" s="879">
        <v>0.4</v>
      </c>
      <c r="AX15" s="881"/>
      <c r="AY15" s="667"/>
      <c r="AZ15" s="649"/>
      <c r="BA15" s="87"/>
      <c r="BB15" s="674"/>
      <c r="BC15" s="675"/>
      <c r="BD15" s="743"/>
      <c r="BE15" s="744"/>
      <c r="BF15" s="675"/>
      <c r="BG15" s="675"/>
      <c r="BH15" s="13"/>
      <c r="BI15" s="13"/>
      <c r="BJ15" s="13"/>
    </row>
    <row r="16" spans="1:62" ht="11.25" customHeight="1">
      <c r="A16" s="207" t="s">
        <v>248</v>
      </c>
      <c r="B16" s="208"/>
      <c r="C16" s="358" t="s">
        <v>249</v>
      </c>
      <c r="D16" s="359"/>
      <c r="E16" s="751">
        <f>G16</f>
        <v>10.32</v>
      </c>
      <c r="F16" s="751"/>
      <c r="G16" s="751">
        <f>(G15+G17)/2</f>
        <v>10.32</v>
      </c>
      <c r="H16" s="751"/>
      <c r="I16" s="751">
        <f>(I15+I17)/2</f>
        <v>10.32</v>
      </c>
      <c r="J16" s="751"/>
      <c r="K16" s="880"/>
      <c r="L16" s="880"/>
      <c r="M16" s="880"/>
      <c r="N16" s="882"/>
      <c r="O16" s="879">
        <v>5.78</v>
      </c>
      <c r="P16" s="880"/>
      <c r="Q16" s="880">
        <v>12.27</v>
      </c>
      <c r="R16" s="881"/>
      <c r="S16" s="761">
        <f>(S15+S17)/2</f>
        <v>8.46</v>
      </c>
      <c r="T16" s="751"/>
      <c r="U16" s="751">
        <f>S16</f>
        <v>8.46</v>
      </c>
      <c r="V16" s="751"/>
      <c r="W16" s="880"/>
      <c r="X16" s="880"/>
      <c r="Y16" s="880"/>
      <c r="Z16" s="880"/>
      <c r="AA16" s="880"/>
      <c r="AB16" s="881"/>
      <c r="AC16" s="893">
        <v>4.3</v>
      </c>
      <c r="AD16" s="880"/>
      <c r="AE16" s="880">
        <v>10.43</v>
      </c>
      <c r="AF16" s="881"/>
      <c r="AG16" s="761">
        <f>AI16</f>
        <v>9.524999999999999</v>
      </c>
      <c r="AH16" s="751"/>
      <c r="AI16" s="751">
        <f>(AI15+AI17)/2</f>
        <v>9.524999999999999</v>
      </c>
      <c r="AJ16" s="751"/>
      <c r="AK16" s="751">
        <f>(AK15+AK17)/2</f>
        <v>9.524999999999999</v>
      </c>
      <c r="AL16" s="751"/>
      <c r="AM16" s="880"/>
      <c r="AN16" s="880"/>
      <c r="AO16" s="880"/>
      <c r="AP16" s="882"/>
      <c r="AQ16" s="879">
        <v>4.76</v>
      </c>
      <c r="AR16" s="880"/>
      <c r="AS16" s="880">
        <v>10.21</v>
      </c>
      <c r="AT16" s="881"/>
      <c r="AU16" s="761">
        <f>(AU15+AU17)/2</f>
        <v>12</v>
      </c>
      <c r="AV16" s="924"/>
      <c r="AW16" s="879">
        <v>0.68</v>
      </c>
      <c r="AX16" s="881"/>
      <c r="AY16" s="667"/>
      <c r="AZ16" s="649"/>
      <c r="BA16" s="87"/>
      <c r="BB16" s="674"/>
      <c r="BC16" s="675"/>
      <c r="BD16" s="743"/>
      <c r="BE16" s="744"/>
      <c r="BF16" s="675"/>
      <c r="BG16" s="675"/>
      <c r="BH16" s="13"/>
      <c r="BI16" s="13"/>
      <c r="BJ16" s="13"/>
    </row>
    <row r="17" spans="1:62" ht="11.25" customHeight="1">
      <c r="A17" s="360" t="s">
        <v>252</v>
      </c>
      <c r="B17" s="259"/>
      <c r="C17" s="361" t="s">
        <v>253</v>
      </c>
      <c r="D17" s="362"/>
      <c r="E17" s="890">
        <v>14</v>
      </c>
      <c r="F17" s="890"/>
      <c r="G17" s="890">
        <v>14.06</v>
      </c>
      <c r="H17" s="890"/>
      <c r="I17" s="665">
        <f>G17</f>
        <v>14.06</v>
      </c>
      <c r="J17" s="665"/>
      <c r="K17" s="890"/>
      <c r="L17" s="890"/>
      <c r="M17" s="890"/>
      <c r="N17" s="892"/>
      <c r="O17" s="889">
        <v>5.56</v>
      </c>
      <c r="P17" s="890"/>
      <c r="Q17" s="890">
        <v>12.27</v>
      </c>
      <c r="R17" s="891"/>
      <c r="S17" s="889">
        <v>12.5</v>
      </c>
      <c r="T17" s="890"/>
      <c r="U17" s="890">
        <v>16</v>
      </c>
      <c r="V17" s="890"/>
      <c r="W17" s="890"/>
      <c r="X17" s="890"/>
      <c r="Y17" s="890"/>
      <c r="Z17" s="890"/>
      <c r="AA17" s="890"/>
      <c r="AB17" s="891"/>
      <c r="AC17" s="923">
        <v>5.4</v>
      </c>
      <c r="AD17" s="890"/>
      <c r="AE17" s="890">
        <v>10.21</v>
      </c>
      <c r="AF17" s="891"/>
      <c r="AG17" s="889">
        <v>14</v>
      </c>
      <c r="AH17" s="890"/>
      <c r="AI17" s="890">
        <v>13.04</v>
      </c>
      <c r="AJ17" s="890"/>
      <c r="AK17" s="665">
        <f>AI17</f>
        <v>13.04</v>
      </c>
      <c r="AL17" s="665"/>
      <c r="AM17" s="890"/>
      <c r="AN17" s="890"/>
      <c r="AO17" s="890"/>
      <c r="AP17" s="892"/>
      <c r="AQ17" s="889">
        <v>4.54</v>
      </c>
      <c r="AR17" s="890"/>
      <c r="AS17" s="890">
        <v>10.09</v>
      </c>
      <c r="AT17" s="891"/>
      <c r="AU17" s="889">
        <v>16</v>
      </c>
      <c r="AV17" s="892"/>
      <c r="AW17" s="889">
        <v>0.8</v>
      </c>
      <c r="AX17" s="891"/>
      <c r="AY17" s="667"/>
      <c r="AZ17" s="649"/>
      <c r="BA17" s="87"/>
      <c r="BB17" s="674"/>
      <c r="BC17" s="675"/>
      <c r="BD17" s="743"/>
      <c r="BE17" s="744"/>
      <c r="BF17" s="675"/>
      <c r="BG17" s="675"/>
      <c r="BH17" s="13"/>
      <c r="BI17" s="13"/>
      <c r="BJ17" s="13"/>
    </row>
    <row r="18" spans="1:62" ht="11.25" customHeight="1">
      <c r="A18" s="363" t="s">
        <v>255</v>
      </c>
      <c r="B18" s="158"/>
      <c r="C18" s="346" t="s">
        <v>256</v>
      </c>
      <c r="D18" s="347"/>
      <c r="E18" s="883">
        <v>14</v>
      </c>
      <c r="F18" s="737"/>
      <c r="G18" s="737">
        <v>20</v>
      </c>
      <c r="H18" s="737"/>
      <c r="I18" s="737">
        <v>39</v>
      </c>
      <c r="J18" s="737"/>
      <c r="K18" s="737">
        <v>87</v>
      </c>
      <c r="L18" s="737"/>
      <c r="M18" s="737">
        <v>87</v>
      </c>
      <c r="N18" s="904"/>
      <c r="O18" s="883">
        <v>12.21</v>
      </c>
      <c r="P18" s="737"/>
      <c r="Q18" s="737">
        <v>14.06</v>
      </c>
      <c r="R18" s="903"/>
      <c r="S18" s="883">
        <v>16</v>
      </c>
      <c r="T18" s="737"/>
      <c r="U18" s="737">
        <v>22</v>
      </c>
      <c r="V18" s="737"/>
      <c r="W18" s="737">
        <v>35</v>
      </c>
      <c r="X18" s="737"/>
      <c r="Y18" s="737">
        <v>50</v>
      </c>
      <c r="Z18" s="737"/>
      <c r="AA18" s="737">
        <v>95</v>
      </c>
      <c r="AB18" s="903"/>
      <c r="AC18" s="887">
        <v>9.3</v>
      </c>
      <c r="AD18" s="737"/>
      <c r="AE18" s="737">
        <v>13.38</v>
      </c>
      <c r="AF18" s="903"/>
      <c r="AG18" s="883">
        <v>16</v>
      </c>
      <c r="AH18" s="737"/>
      <c r="AI18" s="737">
        <v>22</v>
      </c>
      <c r="AJ18" s="737"/>
      <c r="AK18" s="737">
        <v>32</v>
      </c>
      <c r="AL18" s="737"/>
      <c r="AM18" s="737">
        <v>69</v>
      </c>
      <c r="AN18" s="737"/>
      <c r="AO18" s="737">
        <v>69</v>
      </c>
      <c r="AP18" s="904"/>
      <c r="AQ18" s="883">
        <v>8.28</v>
      </c>
      <c r="AR18" s="737"/>
      <c r="AS18" s="737">
        <v>12.02</v>
      </c>
      <c r="AT18" s="903"/>
      <c r="AU18" s="883">
        <v>21</v>
      </c>
      <c r="AV18" s="904"/>
      <c r="AW18" s="883">
        <v>1.3</v>
      </c>
      <c r="AX18" s="903"/>
      <c r="AY18" s="667"/>
      <c r="AZ18" s="649"/>
      <c r="BA18" s="87"/>
      <c r="BB18" s="674"/>
      <c r="BC18" s="675"/>
      <c r="BD18" s="743"/>
      <c r="BE18" s="744"/>
      <c r="BF18" s="675"/>
      <c r="BG18" s="675"/>
      <c r="BH18" s="13"/>
      <c r="BI18" s="13"/>
      <c r="BJ18" s="13"/>
    </row>
    <row r="19" spans="1:62" ht="11.25" customHeight="1">
      <c r="A19" s="207" t="s">
        <v>257</v>
      </c>
      <c r="B19" s="208"/>
      <c r="C19" s="358" t="s">
        <v>258</v>
      </c>
      <c r="D19" s="359"/>
      <c r="E19" s="879">
        <v>25</v>
      </c>
      <c r="F19" s="880"/>
      <c r="G19" s="880">
        <v>40</v>
      </c>
      <c r="H19" s="880"/>
      <c r="I19" s="880">
        <v>57.5</v>
      </c>
      <c r="J19" s="880"/>
      <c r="K19" s="880">
        <v>130</v>
      </c>
      <c r="L19" s="880"/>
      <c r="M19" s="880">
        <v>130</v>
      </c>
      <c r="N19" s="882"/>
      <c r="O19" s="879"/>
      <c r="P19" s="880"/>
      <c r="Q19" s="880"/>
      <c r="R19" s="881"/>
      <c r="S19" s="879">
        <v>22</v>
      </c>
      <c r="T19" s="880"/>
      <c r="U19" s="880">
        <v>30</v>
      </c>
      <c r="V19" s="880"/>
      <c r="W19" s="880">
        <v>51</v>
      </c>
      <c r="X19" s="880"/>
      <c r="Y19" s="880">
        <v>68</v>
      </c>
      <c r="Z19" s="880"/>
      <c r="AA19" s="880">
        <v>128</v>
      </c>
      <c r="AB19" s="881"/>
      <c r="AC19" s="893"/>
      <c r="AD19" s="880"/>
      <c r="AE19" s="880"/>
      <c r="AF19" s="881"/>
      <c r="AG19" s="879">
        <v>22</v>
      </c>
      <c r="AH19" s="880"/>
      <c r="AI19" s="880">
        <v>33</v>
      </c>
      <c r="AJ19" s="880"/>
      <c r="AK19" s="751">
        <f>(AK18+AK20)/2</f>
        <v>45.5</v>
      </c>
      <c r="AL19" s="751"/>
      <c r="AM19" s="880">
        <v>93</v>
      </c>
      <c r="AN19" s="880"/>
      <c r="AO19" s="880">
        <v>93</v>
      </c>
      <c r="AP19" s="882"/>
      <c r="AQ19" s="879"/>
      <c r="AR19" s="880"/>
      <c r="AS19" s="880"/>
      <c r="AT19" s="881"/>
      <c r="AU19" s="879">
        <v>32</v>
      </c>
      <c r="AV19" s="882"/>
      <c r="AW19" s="889">
        <v>7.2</v>
      </c>
      <c r="AX19" s="891"/>
      <c r="AY19" s="712"/>
      <c r="AZ19" s="665"/>
      <c r="BA19" s="88"/>
      <c r="BB19" s="641"/>
      <c r="BC19" s="642"/>
      <c r="BD19" s="643"/>
      <c r="BE19" s="644"/>
      <c r="BF19" s="642"/>
      <c r="BG19" s="642"/>
      <c r="BH19" s="13"/>
      <c r="BI19" s="13"/>
      <c r="BJ19" s="13"/>
    </row>
    <row r="20" spans="1:62" ht="11.25" customHeight="1">
      <c r="A20" s="207" t="s">
        <v>259</v>
      </c>
      <c r="B20" s="208"/>
      <c r="C20" s="358" t="s">
        <v>260</v>
      </c>
      <c r="D20" s="359"/>
      <c r="E20" s="879">
        <v>28</v>
      </c>
      <c r="F20" s="880"/>
      <c r="G20" s="880">
        <v>38</v>
      </c>
      <c r="H20" s="880"/>
      <c r="I20" s="880">
        <v>73</v>
      </c>
      <c r="J20" s="880"/>
      <c r="K20" s="880">
        <v>122</v>
      </c>
      <c r="L20" s="880"/>
      <c r="M20" s="880">
        <v>250</v>
      </c>
      <c r="N20" s="882"/>
      <c r="O20" s="879"/>
      <c r="P20" s="880"/>
      <c r="Q20" s="880"/>
      <c r="R20" s="881"/>
      <c r="S20" s="879">
        <v>29</v>
      </c>
      <c r="T20" s="880"/>
      <c r="U20" s="880">
        <v>41</v>
      </c>
      <c r="V20" s="880"/>
      <c r="W20" s="880">
        <v>64</v>
      </c>
      <c r="X20" s="880"/>
      <c r="Y20" s="880">
        <v>86</v>
      </c>
      <c r="Z20" s="880"/>
      <c r="AA20" s="880">
        <v>181</v>
      </c>
      <c r="AB20" s="881"/>
      <c r="AC20" s="893"/>
      <c r="AD20" s="880"/>
      <c r="AE20" s="880"/>
      <c r="AF20" s="881"/>
      <c r="AG20" s="879">
        <v>26</v>
      </c>
      <c r="AH20" s="880"/>
      <c r="AI20" s="880">
        <v>42</v>
      </c>
      <c r="AJ20" s="880"/>
      <c r="AK20" s="880">
        <v>59</v>
      </c>
      <c r="AL20" s="880"/>
      <c r="AM20" s="880">
        <v>85</v>
      </c>
      <c r="AN20" s="880"/>
      <c r="AO20" s="880">
        <v>120</v>
      </c>
      <c r="AP20" s="882"/>
      <c r="AQ20" s="879"/>
      <c r="AR20" s="880"/>
      <c r="AS20" s="880"/>
      <c r="AT20" s="881"/>
      <c r="AU20" s="879">
        <v>42</v>
      </c>
      <c r="AV20" s="882"/>
      <c r="AW20" s="879">
        <v>10.3</v>
      </c>
      <c r="AX20" s="881"/>
      <c r="AY20" s="925"/>
      <c r="AZ20" s="667"/>
      <c r="BA20" s="87"/>
      <c r="BB20" s="674"/>
      <c r="BC20" s="675"/>
      <c r="BD20" s="743"/>
      <c r="BE20" s="744"/>
      <c r="BF20" s="675"/>
      <c r="BG20" s="675"/>
      <c r="BH20" s="13"/>
      <c r="BI20" s="13"/>
      <c r="BJ20" s="13"/>
    </row>
    <row r="21" spans="1:62" ht="11.25" customHeight="1">
      <c r="A21" s="207" t="s">
        <v>261</v>
      </c>
      <c r="B21" s="208"/>
      <c r="C21" s="358" t="s">
        <v>262</v>
      </c>
      <c r="D21" s="359"/>
      <c r="E21" s="879">
        <v>44</v>
      </c>
      <c r="F21" s="880"/>
      <c r="G21" s="880">
        <v>59</v>
      </c>
      <c r="H21" s="880"/>
      <c r="I21" s="880">
        <v>130</v>
      </c>
      <c r="J21" s="880"/>
      <c r="K21" s="880">
        <v>182</v>
      </c>
      <c r="L21" s="880"/>
      <c r="M21" s="880">
        <v>435</v>
      </c>
      <c r="N21" s="882"/>
      <c r="O21" s="879"/>
      <c r="P21" s="880"/>
      <c r="Q21" s="880"/>
      <c r="R21" s="881"/>
      <c r="S21" s="879">
        <v>43</v>
      </c>
      <c r="T21" s="880"/>
      <c r="U21" s="880">
        <v>59</v>
      </c>
      <c r="V21" s="880"/>
      <c r="W21" s="880">
        <v>111</v>
      </c>
      <c r="X21" s="880"/>
      <c r="Y21" s="880">
        <v>215</v>
      </c>
      <c r="Z21" s="880"/>
      <c r="AA21" s="880">
        <v>275</v>
      </c>
      <c r="AB21" s="881"/>
      <c r="AC21" s="893"/>
      <c r="AD21" s="880"/>
      <c r="AE21" s="880"/>
      <c r="AF21" s="881"/>
      <c r="AG21" s="879">
        <v>45</v>
      </c>
      <c r="AH21" s="880"/>
      <c r="AI21" s="880">
        <v>64</v>
      </c>
      <c r="AJ21" s="880"/>
      <c r="AK21" s="880">
        <v>112</v>
      </c>
      <c r="AL21" s="880"/>
      <c r="AM21" s="880">
        <v>145</v>
      </c>
      <c r="AN21" s="880"/>
      <c r="AO21" s="880">
        <v>235</v>
      </c>
      <c r="AP21" s="882"/>
      <c r="AQ21" s="879"/>
      <c r="AR21" s="880"/>
      <c r="AS21" s="880"/>
      <c r="AT21" s="881"/>
      <c r="AU21" s="879">
        <v>68</v>
      </c>
      <c r="AV21" s="882"/>
      <c r="AW21" s="879">
        <v>17.2</v>
      </c>
      <c r="AX21" s="881"/>
      <c r="AY21" s="925"/>
      <c r="AZ21" s="667"/>
      <c r="BA21" s="87"/>
      <c r="BB21" s="674"/>
      <c r="BC21" s="675"/>
      <c r="BD21" s="743"/>
      <c r="BE21" s="744"/>
      <c r="BF21" s="675"/>
      <c r="BG21" s="675"/>
      <c r="BH21" s="13"/>
      <c r="BI21" s="13"/>
      <c r="BJ21" s="13"/>
    </row>
    <row r="22" spans="1:62" ht="11.25" customHeight="1">
      <c r="A22" s="207" t="s">
        <v>263</v>
      </c>
      <c r="B22" s="208"/>
      <c r="C22" s="358" t="s">
        <v>264</v>
      </c>
      <c r="D22" s="359"/>
      <c r="E22" s="918">
        <f>(E21+E23)/2</f>
        <v>67</v>
      </c>
      <c r="F22" s="911"/>
      <c r="G22" s="911">
        <f>(G21+G23)/2</f>
        <v>104</v>
      </c>
      <c r="H22" s="911"/>
      <c r="I22" s="911">
        <f>(I21+I23)/2</f>
        <v>215</v>
      </c>
      <c r="J22" s="911"/>
      <c r="K22" s="911">
        <f>(K21+K23)/2</f>
        <v>308</v>
      </c>
      <c r="L22" s="911"/>
      <c r="M22" s="911">
        <f>(M21+M23)/2</f>
        <v>487.5</v>
      </c>
      <c r="N22" s="911"/>
      <c r="O22" s="919"/>
      <c r="P22" s="910"/>
      <c r="Q22" s="910"/>
      <c r="R22" s="920"/>
      <c r="S22" s="918">
        <f>(S21+S23)/2</f>
        <v>57</v>
      </c>
      <c r="T22" s="911"/>
      <c r="U22" s="911">
        <f>(U21+U23)/2</f>
        <v>88.5</v>
      </c>
      <c r="V22" s="911"/>
      <c r="W22" s="911">
        <f>(W21+W23)/2</f>
        <v>164.5</v>
      </c>
      <c r="X22" s="911"/>
      <c r="Y22" s="911">
        <f>(Y21+Y23)/2</f>
        <v>332.5</v>
      </c>
      <c r="Z22" s="911"/>
      <c r="AA22" s="911">
        <f>(AA21+AA23)/2</f>
        <v>451</v>
      </c>
      <c r="AB22" s="912"/>
      <c r="AC22" s="879"/>
      <c r="AD22" s="880"/>
      <c r="AE22" s="910"/>
      <c r="AF22" s="920"/>
      <c r="AG22" s="918">
        <f>(AG21+AG23)/2</f>
        <v>61.5</v>
      </c>
      <c r="AH22" s="911"/>
      <c r="AI22" s="911">
        <f>(AI21+AI23)/2</f>
        <v>94</v>
      </c>
      <c r="AJ22" s="911"/>
      <c r="AK22" s="911">
        <f>(AK21+AK23)/2</f>
        <v>163.5</v>
      </c>
      <c r="AL22" s="911"/>
      <c r="AM22" s="911">
        <f>(AM21+AM23)/2</f>
        <v>227.5</v>
      </c>
      <c r="AN22" s="911"/>
      <c r="AO22" s="911">
        <f>(AO21+AO23)/2</f>
        <v>387.5</v>
      </c>
      <c r="AP22" s="911"/>
      <c r="AQ22" s="919"/>
      <c r="AR22" s="910"/>
      <c r="AS22" s="910"/>
      <c r="AT22" s="920"/>
      <c r="AU22" s="918">
        <f>(AU21+AU23)/2</f>
        <v>117</v>
      </c>
      <c r="AV22" s="912"/>
      <c r="AW22" s="889"/>
      <c r="AX22" s="891"/>
      <c r="AY22" s="712"/>
      <c r="AZ22" s="665"/>
      <c r="BA22" s="88"/>
      <c r="BB22" s="674"/>
      <c r="BC22" s="675"/>
      <c r="BD22" s="743"/>
      <c r="BE22" s="744"/>
      <c r="BF22" s="675"/>
      <c r="BG22" s="675"/>
      <c r="BH22" s="13"/>
      <c r="BI22" s="13"/>
      <c r="BJ22" s="13"/>
    </row>
    <row r="23" spans="1:62" ht="11.25" customHeight="1">
      <c r="A23" s="207" t="s">
        <v>265</v>
      </c>
      <c r="B23" s="208"/>
      <c r="C23" s="358" t="s">
        <v>266</v>
      </c>
      <c r="D23" s="359"/>
      <c r="E23" s="879">
        <v>90</v>
      </c>
      <c r="F23" s="880"/>
      <c r="G23" s="880">
        <v>149</v>
      </c>
      <c r="H23" s="880"/>
      <c r="I23" s="880">
        <v>300</v>
      </c>
      <c r="J23" s="880"/>
      <c r="K23" s="880">
        <v>434</v>
      </c>
      <c r="L23" s="880"/>
      <c r="M23" s="880">
        <v>540</v>
      </c>
      <c r="N23" s="882"/>
      <c r="O23" s="879"/>
      <c r="P23" s="880"/>
      <c r="Q23" s="880"/>
      <c r="R23" s="881"/>
      <c r="S23" s="879">
        <v>71</v>
      </c>
      <c r="T23" s="880"/>
      <c r="U23" s="880">
        <v>118</v>
      </c>
      <c r="V23" s="880"/>
      <c r="W23" s="880">
        <v>218</v>
      </c>
      <c r="X23" s="880"/>
      <c r="Y23" s="880">
        <v>450</v>
      </c>
      <c r="Z23" s="880"/>
      <c r="AA23" s="880">
        <v>627</v>
      </c>
      <c r="AB23" s="881"/>
      <c r="AC23" s="893"/>
      <c r="AD23" s="880"/>
      <c r="AE23" s="880"/>
      <c r="AF23" s="881"/>
      <c r="AG23" s="879">
        <v>78</v>
      </c>
      <c r="AH23" s="880"/>
      <c r="AI23" s="880">
        <v>124</v>
      </c>
      <c r="AJ23" s="880"/>
      <c r="AK23" s="880">
        <v>215</v>
      </c>
      <c r="AL23" s="880"/>
      <c r="AM23" s="880">
        <v>310</v>
      </c>
      <c r="AN23" s="880"/>
      <c r="AO23" s="880">
        <v>540</v>
      </c>
      <c r="AP23" s="882"/>
      <c r="AQ23" s="879"/>
      <c r="AR23" s="880"/>
      <c r="AS23" s="880"/>
      <c r="AT23" s="881"/>
      <c r="AU23" s="879">
        <v>166</v>
      </c>
      <c r="AV23" s="882"/>
      <c r="AW23" s="879"/>
      <c r="AX23" s="881"/>
      <c r="AY23" s="667"/>
      <c r="AZ23" s="649"/>
      <c r="BA23" s="87"/>
      <c r="BB23" s="674"/>
      <c r="BC23" s="675"/>
      <c r="BD23" s="743"/>
      <c r="BE23" s="744"/>
      <c r="BF23" s="675"/>
      <c r="BG23" s="675"/>
      <c r="BH23" s="13"/>
      <c r="BI23" s="13"/>
      <c r="BJ23" s="13"/>
    </row>
    <row r="24" spans="1:62" ht="11.25" customHeight="1">
      <c r="A24" s="207" t="s">
        <v>267</v>
      </c>
      <c r="B24" s="208"/>
      <c r="C24" s="358" t="s">
        <v>268</v>
      </c>
      <c r="D24" s="359"/>
      <c r="E24" s="879">
        <v>174</v>
      </c>
      <c r="F24" s="880"/>
      <c r="G24" s="880">
        <v>255</v>
      </c>
      <c r="H24" s="880"/>
      <c r="I24" s="880">
        <v>440</v>
      </c>
      <c r="J24" s="880"/>
      <c r="K24" s="880">
        <v>730</v>
      </c>
      <c r="L24" s="880"/>
      <c r="M24" s="880">
        <v>970</v>
      </c>
      <c r="N24" s="882"/>
      <c r="O24" s="879"/>
      <c r="P24" s="880"/>
      <c r="Q24" s="880"/>
      <c r="R24" s="881"/>
      <c r="S24" s="879">
        <v>114</v>
      </c>
      <c r="T24" s="880"/>
      <c r="U24" s="880">
        <v>190</v>
      </c>
      <c r="V24" s="880"/>
      <c r="W24" s="880">
        <v>402</v>
      </c>
      <c r="X24" s="880"/>
      <c r="Y24" s="880">
        <v>780</v>
      </c>
      <c r="Z24" s="880"/>
      <c r="AA24" s="880">
        <v>1000</v>
      </c>
      <c r="AB24" s="881"/>
      <c r="AC24" s="893"/>
      <c r="AD24" s="880"/>
      <c r="AE24" s="880"/>
      <c r="AF24" s="881"/>
      <c r="AG24" s="879">
        <v>136</v>
      </c>
      <c r="AH24" s="880"/>
      <c r="AI24" s="880">
        <v>213</v>
      </c>
      <c r="AJ24" s="880"/>
      <c r="AK24" s="880">
        <v>342</v>
      </c>
      <c r="AL24" s="880"/>
      <c r="AM24" s="880">
        <v>500</v>
      </c>
      <c r="AN24" s="880"/>
      <c r="AO24" s="880">
        <v>945</v>
      </c>
      <c r="AP24" s="882"/>
      <c r="AQ24" s="879"/>
      <c r="AR24" s="880"/>
      <c r="AS24" s="880"/>
      <c r="AT24" s="881"/>
      <c r="AU24" s="879">
        <v>358</v>
      </c>
      <c r="AV24" s="882"/>
      <c r="AW24" s="879"/>
      <c r="AX24" s="881"/>
      <c r="AY24" s="667"/>
      <c r="AZ24" s="649"/>
      <c r="BA24" s="87"/>
      <c r="BB24" s="674"/>
      <c r="BC24" s="675"/>
      <c r="BD24" s="743"/>
      <c r="BE24" s="744"/>
      <c r="BF24" s="675"/>
      <c r="BG24" s="675"/>
      <c r="BH24" s="13"/>
      <c r="BI24" s="13"/>
      <c r="BJ24" s="13"/>
    </row>
    <row r="25" spans="1:62" ht="11.25" customHeight="1">
      <c r="A25" s="364" t="s">
        <v>269</v>
      </c>
      <c r="B25" s="365"/>
      <c r="C25" s="366" t="s">
        <v>270</v>
      </c>
      <c r="D25" s="367"/>
      <c r="E25" s="914">
        <v>258</v>
      </c>
      <c r="F25" s="738"/>
      <c r="G25" s="738">
        <v>394</v>
      </c>
      <c r="H25" s="738"/>
      <c r="I25" s="738">
        <v>588</v>
      </c>
      <c r="J25" s="738"/>
      <c r="K25" s="738">
        <v>1120</v>
      </c>
      <c r="L25" s="738"/>
      <c r="M25" s="738">
        <v>1520</v>
      </c>
      <c r="N25" s="915"/>
      <c r="O25" s="914"/>
      <c r="P25" s="738"/>
      <c r="Q25" s="738"/>
      <c r="R25" s="916"/>
      <c r="S25" s="914">
        <v>169</v>
      </c>
      <c r="T25" s="738"/>
      <c r="U25" s="738">
        <v>274</v>
      </c>
      <c r="V25" s="738"/>
      <c r="W25" s="738">
        <v>600</v>
      </c>
      <c r="X25" s="738"/>
      <c r="Y25" s="738">
        <v>1160</v>
      </c>
      <c r="Z25" s="738"/>
      <c r="AA25" s="738">
        <v>2200</v>
      </c>
      <c r="AB25" s="916"/>
      <c r="AC25" s="917"/>
      <c r="AD25" s="738"/>
      <c r="AE25" s="738"/>
      <c r="AF25" s="916"/>
      <c r="AG25" s="914">
        <v>220</v>
      </c>
      <c r="AH25" s="738"/>
      <c r="AI25" s="738">
        <v>292</v>
      </c>
      <c r="AJ25" s="738"/>
      <c r="AK25" s="738">
        <v>613</v>
      </c>
      <c r="AL25" s="738"/>
      <c r="AM25" s="738">
        <v>772</v>
      </c>
      <c r="AN25" s="738"/>
      <c r="AO25" s="738">
        <v>1275</v>
      </c>
      <c r="AP25" s="915"/>
      <c r="AQ25" s="914"/>
      <c r="AR25" s="738"/>
      <c r="AS25" s="738"/>
      <c r="AT25" s="916"/>
      <c r="AU25" s="914">
        <v>547</v>
      </c>
      <c r="AV25" s="915"/>
      <c r="AW25" s="914"/>
      <c r="AX25" s="916"/>
      <c r="AY25" s="667"/>
      <c r="AZ25" s="649"/>
      <c r="BA25" s="87"/>
      <c r="BB25" s="674"/>
      <c r="BC25" s="675"/>
      <c r="BD25" s="743"/>
      <c r="BE25" s="744"/>
      <c r="BF25" s="675"/>
      <c r="BG25" s="675"/>
      <c r="BH25" s="13"/>
      <c r="BI25" s="13"/>
      <c r="BJ25" s="13"/>
    </row>
    <row r="26" spans="1:62" ht="11.25" customHeight="1">
      <c r="A26" s="368" t="s">
        <v>271</v>
      </c>
      <c r="B26" s="369"/>
      <c r="C26" s="370" t="s">
        <v>272</v>
      </c>
      <c r="D26" s="371"/>
      <c r="E26" s="919">
        <v>404</v>
      </c>
      <c r="F26" s="910"/>
      <c r="G26" s="910">
        <v>534</v>
      </c>
      <c r="H26" s="910"/>
      <c r="I26" s="910">
        <v>900</v>
      </c>
      <c r="J26" s="910"/>
      <c r="K26" s="910">
        <v>1630</v>
      </c>
      <c r="L26" s="910"/>
      <c r="M26" s="910">
        <v>2200</v>
      </c>
      <c r="N26" s="913"/>
      <c r="O26" s="919"/>
      <c r="P26" s="910"/>
      <c r="Q26" s="910"/>
      <c r="R26" s="920"/>
      <c r="S26" s="919">
        <v>247</v>
      </c>
      <c r="T26" s="910"/>
      <c r="U26" s="910">
        <v>398</v>
      </c>
      <c r="V26" s="910"/>
      <c r="W26" s="910">
        <v>882</v>
      </c>
      <c r="X26" s="910"/>
      <c r="Y26" s="910">
        <v>1700</v>
      </c>
      <c r="Z26" s="910"/>
      <c r="AA26" s="910">
        <v>3300</v>
      </c>
      <c r="AB26" s="920"/>
      <c r="AC26" s="921"/>
      <c r="AD26" s="910"/>
      <c r="AE26" s="910"/>
      <c r="AF26" s="920"/>
      <c r="AG26" s="919">
        <v>300</v>
      </c>
      <c r="AH26" s="910"/>
      <c r="AI26" s="910">
        <v>444</v>
      </c>
      <c r="AJ26" s="910"/>
      <c r="AK26" s="910">
        <v>776</v>
      </c>
      <c r="AL26" s="910"/>
      <c r="AM26" s="910">
        <v>1080</v>
      </c>
      <c r="AN26" s="910"/>
      <c r="AO26" s="910">
        <v>1870</v>
      </c>
      <c r="AP26" s="913"/>
      <c r="AQ26" s="919"/>
      <c r="AR26" s="910"/>
      <c r="AS26" s="910"/>
      <c r="AT26" s="920"/>
      <c r="AU26" s="919"/>
      <c r="AV26" s="913"/>
      <c r="AW26" s="919"/>
      <c r="AX26" s="920"/>
      <c r="AY26" s="667"/>
      <c r="AZ26" s="649"/>
      <c r="BA26" s="87"/>
      <c r="BB26" s="674"/>
      <c r="BC26" s="675"/>
      <c r="BD26" s="743"/>
      <c r="BE26" s="744"/>
      <c r="BF26" s="675"/>
      <c r="BG26" s="675"/>
      <c r="BH26" s="13"/>
      <c r="BI26" s="13"/>
      <c r="BJ26" s="13"/>
    </row>
    <row r="27" spans="1:62" ht="11.25" customHeight="1">
      <c r="A27" s="207" t="s">
        <v>273</v>
      </c>
      <c r="B27" s="208"/>
      <c r="C27" s="358" t="s">
        <v>274</v>
      </c>
      <c r="D27" s="359"/>
      <c r="E27" s="879">
        <v>640</v>
      </c>
      <c r="F27" s="880"/>
      <c r="G27" s="880">
        <v>759</v>
      </c>
      <c r="H27" s="880"/>
      <c r="I27" s="880"/>
      <c r="J27" s="880"/>
      <c r="K27" s="880"/>
      <c r="L27" s="880"/>
      <c r="M27" s="880"/>
      <c r="N27" s="882"/>
      <c r="O27" s="879"/>
      <c r="P27" s="880"/>
      <c r="Q27" s="880"/>
      <c r="R27" s="881"/>
      <c r="S27" s="879">
        <v>365</v>
      </c>
      <c r="T27" s="880"/>
      <c r="U27" s="880">
        <v>670</v>
      </c>
      <c r="V27" s="880"/>
      <c r="W27" s="880">
        <v>1150</v>
      </c>
      <c r="X27" s="880"/>
      <c r="Y27" s="880">
        <v>2300</v>
      </c>
      <c r="Z27" s="880"/>
      <c r="AA27" s="880">
        <v>4200</v>
      </c>
      <c r="AB27" s="881"/>
      <c r="AC27" s="893"/>
      <c r="AD27" s="880"/>
      <c r="AE27" s="880"/>
      <c r="AF27" s="881"/>
      <c r="AG27" s="879">
        <v>400</v>
      </c>
      <c r="AH27" s="880"/>
      <c r="AI27" s="880">
        <v>650</v>
      </c>
      <c r="AJ27" s="880"/>
      <c r="AK27" s="880">
        <v>938</v>
      </c>
      <c r="AL27" s="880"/>
      <c r="AM27" s="880">
        <v>1380</v>
      </c>
      <c r="AN27" s="880"/>
      <c r="AO27" s="880">
        <v>2560</v>
      </c>
      <c r="AP27" s="882"/>
      <c r="AQ27" s="879"/>
      <c r="AR27" s="880"/>
      <c r="AS27" s="880"/>
      <c r="AT27" s="881"/>
      <c r="AU27" s="879"/>
      <c r="AV27" s="882"/>
      <c r="AW27" s="879"/>
      <c r="AX27" s="881"/>
      <c r="AY27" s="667"/>
      <c r="AZ27" s="649"/>
      <c r="BA27" s="87"/>
      <c r="BB27" s="674"/>
      <c r="BC27" s="675"/>
      <c r="BD27" s="743"/>
      <c r="BE27" s="744"/>
      <c r="BF27" s="675"/>
      <c r="BG27" s="675"/>
      <c r="BH27" s="13"/>
      <c r="BI27" s="13"/>
      <c r="BJ27" s="13"/>
    </row>
    <row r="28" spans="1:62" ht="11.25" customHeight="1">
      <c r="A28" s="207" t="s">
        <v>275</v>
      </c>
      <c r="B28" s="208"/>
      <c r="C28" s="358" t="s">
        <v>276</v>
      </c>
      <c r="D28" s="359"/>
      <c r="E28" s="879">
        <v>852</v>
      </c>
      <c r="F28" s="880"/>
      <c r="G28" s="880">
        <v>960</v>
      </c>
      <c r="H28" s="880"/>
      <c r="I28" s="880"/>
      <c r="J28" s="880"/>
      <c r="K28" s="880"/>
      <c r="L28" s="880"/>
      <c r="M28" s="880"/>
      <c r="N28" s="882"/>
      <c r="O28" s="879"/>
      <c r="P28" s="880"/>
      <c r="Q28" s="880"/>
      <c r="R28" s="881"/>
      <c r="S28" s="879">
        <v>513</v>
      </c>
      <c r="T28" s="880"/>
      <c r="U28" s="880">
        <v>888</v>
      </c>
      <c r="V28" s="880"/>
      <c r="W28" s="880">
        <v>1416</v>
      </c>
      <c r="X28" s="880"/>
      <c r="Y28" s="880">
        <v>3030</v>
      </c>
      <c r="Z28" s="880"/>
      <c r="AA28" s="880">
        <v>6300</v>
      </c>
      <c r="AB28" s="881"/>
      <c r="AC28" s="893"/>
      <c r="AD28" s="880"/>
      <c r="AE28" s="880"/>
      <c r="AF28" s="881"/>
      <c r="AG28" s="879">
        <v>514</v>
      </c>
      <c r="AH28" s="880"/>
      <c r="AI28" s="880">
        <v>797</v>
      </c>
      <c r="AJ28" s="880"/>
      <c r="AK28" s="880">
        <v>1350</v>
      </c>
      <c r="AL28" s="880"/>
      <c r="AM28" s="880">
        <v>1810</v>
      </c>
      <c r="AN28" s="880"/>
      <c r="AO28" s="880">
        <v>3260</v>
      </c>
      <c r="AP28" s="882"/>
      <c r="AQ28" s="879"/>
      <c r="AR28" s="880"/>
      <c r="AS28" s="880"/>
      <c r="AT28" s="881"/>
      <c r="AU28" s="879"/>
      <c r="AV28" s="882"/>
      <c r="AW28" s="879"/>
      <c r="AX28" s="881"/>
      <c r="AY28" s="667"/>
      <c r="AZ28" s="649"/>
      <c r="BA28" s="87"/>
      <c r="BB28" s="674"/>
      <c r="BC28" s="675"/>
      <c r="BD28" s="743"/>
      <c r="BE28" s="744"/>
      <c r="BF28" s="675"/>
      <c r="BG28" s="675"/>
      <c r="BH28" s="13"/>
      <c r="BI28" s="13"/>
      <c r="BJ28" s="13"/>
    </row>
    <row r="29" spans="1:62" ht="11.25" customHeight="1">
      <c r="A29" s="207" t="s">
        <v>277</v>
      </c>
      <c r="B29" s="208"/>
      <c r="C29" s="358" t="s">
        <v>278</v>
      </c>
      <c r="D29" s="359"/>
      <c r="E29" s="879">
        <v>978</v>
      </c>
      <c r="F29" s="880"/>
      <c r="G29" s="880"/>
      <c r="H29" s="880"/>
      <c r="I29" s="880"/>
      <c r="J29" s="880"/>
      <c r="K29" s="880"/>
      <c r="L29" s="880"/>
      <c r="M29" s="880"/>
      <c r="N29" s="882"/>
      <c r="O29" s="879"/>
      <c r="P29" s="880"/>
      <c r="Q29" s="880"/>
      <c r="R29" s="881"/>
      <c r="S29" s="879">
        <v>633</v>
      </c>
      <c r="T29" s="880"/>
      <c r="U29" s="880">
        <v>1125</v>
      </c>
      <c r="V29" s="880"/>
      <c r="W29" s="880">
        <v>1840</v>
      </c>
      <c r="X29" s="880"/>
      <c r="Y29" s="880">
        <v>3930</v>
      </c>
      <c r="Z29" s="880"/>
      <c r="AA29" s="880">
        <v>7500</v>
      </c>
      <c r="AB29" s="881"/>
      <c r="AC29" s="893"/>
      <c r="AD29" s="880"/>
      <c r="AE29" s="880"/>
      <c r="AF29" s="881"/>
      <c r="AG29" s="879">
        <v>723</v>
      </c>
      <c r="AH29" s="880"/>
      <c r="AI29" s="880">
        <v>1082</v>
      </c>
      <c r="AJ29" s="880"/>
      <c r="AK29" s="880">
        <v>1730</v>
      </c>
      <c r="AL29" s="880"/>
      <c r="AM29" s="880">
        <v>2400</v>
      </c>
      <c r="AN29" s="880"/>
      <c r="AO29" s="880">
        <v>4080</v>
      </c>
      <c r="AP29" s="882"/>
      <c r="AQ29" s="879"/>
      <c r="AR29" s="880"/>
      <c r="AS29" s="880"/>
      <c r="AT29" s="881"/>
      <c r="AU29" s="879"/>
      <c r="AV29" s="882"/>
      <c r="AW29" s="879"/>
      <c r="AX29" s="881"/>
      <c r="AY29" s="667"/>
      <c r="AZ29" s="649"/>
      <c r="BA29" s="87"/>
      <c r="BB29" s="674"/>
      <c r="BC29" s="675"/>
      <c r="BD29" s="743"/>
      <c r="BE29" s="744"/>
      <c r="BF29" s="675"/>
      <c r="BG29" s="675"/>
      <c r="BH29" s="13"/>
      <c r="BI29" s="13"/>
      <c r="BJ29" s="13"/>
    </row>
    <row r="30" spans="1:62" ht="11.25" customHeight="1">
      <c r="A30" s="207" t="s">
        <v>279</v>
      </c>
      <c r="B30" s="208"/>
      <c r="C30" s="358" t="s">
        <v>280</v>
      </c>
      <c r="D30" s="359"/>
      <c r="E30" s="879">
        <v>1280</v>
      </c>
      <c r="F30" s="880"/>
      <c r="G30" s="880"/>
      <c r="H30" s="880"/>
      <c r="I30" s="880"/>
      <c r="J30" s="880"/>
      <c r="K30" s="880"/>
      <c r="L30" s="880"/>
      <c r="M30" s="880"/>
      <c r="N30" s="882"/>
      <c r="O30" s="879"/>
      <c r="P30" s="880"/>
      <c r="Q30" s="880"/>
      <c r="R30" s="881"/>
      <c r="S30" s="879">
        <v>823</v>
      </c>
      <c r="T30" s="880"/>
      <c r="U30" s="880">
        <v>1502</v>
      </c>
      <c r="V30" s="880"/>
      <c r="W30" s="880">
        <v>2328</v>
      </c>
      <c r="X30" s="880"/>
      <c r="Y30" s="880">
        <v>5120</v>
      </c>
      <c r="Z30" s="880"/>
      <c r="AA30" s="880">
        <v>9000</v>
      </c>
      <c r="AB30" s="881"/>
      <c r="AC30" s="893"/>
      <c r="AD30" s="880"/>
      <c r="AE30" s="880"/>
      <c r="AF30" s="881"/>
      <c r="AG30" s="879">
        <v>921</v>
      </c>
      <c r="AH30" s="880"/>
      <c r="AI30" s="880">
        <v>1210</v>
      </c>
      <c r="AJ30" s="880"/>
      <c r="AK30" s="880">
        <v>2200</v>
      </c>
      <c r="AL30" s="880"/>
      <c r="AM30" s="880">
        <v>3500</v>
      </c>
      <c r="AN30" s="880"/>
      <c r="AO30" s="880">
        <v>5950</v>
      </c>
      <c r="AP30" s="882"/>
      <c r="AQ30" s="879"/>
      <c r="AR30" s="880"/>
      <c r="AS30" s="880"/>
      <c r="AT30" s="881"/>
      <c r="AU30" s="879"/>
      <c r="AV30" s="882"/>
      <c r="AW30" s="879"/>
      <c r="AX30" s="881"/>
      <c r="AY30" s="667"/>
      <c r="AZ30" s="649"/>
      <c r="BA30" s="87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207" t="s">
        <v>281</v>
      </c>
      <c r="B31" s="208"/>
      <c r="C31" s="358" t="s">
        <v>282</v>
      </c>
      <c r="D31" s="359"/>
      <c r="E31" s="879"/>
      <c r="F31" s="880"/>
      <c r="G31" s="880"/>
      <c r="H31" s="880"/>
      <c r="I31" s="880"/>
      <c r="J31" s="880"/>
      <c r="K31" s="880"/>
      <c r="L31" s="880"/>
      <c r="M31" s="880"/>
      <c r="N31" s="882"/>
      <c r="O31" s="879"/>
      <c r="P31" s="880"/>
      <c r="Q31" s="880"/>
      <c r="R31" s="881"/>
      <c r="S31" s="918">
        <f>(S30+S32)/2</f>
        <v>1049.5</v>
      </c>
      <c r="T31" s="911"/>
      <c r="U31" s="911">
        <f>(U30+U32)/2</f>
        <v>1887</v>
      </c>
      <c r="V31" s="911"/>
      <c r="W31" s="911">
        <f>(W30+W32)/2</f>
        <v>2964</v>
      </c>
      <c r="X31" s="911"/>
      <c r="Y31" s="911">
        <f>(Y30+Y32)/2</f>
        <v>6460</v>
      </c>
      <c r="Z31" s="911"/>
      <c r="AA31" s="911">
        <f>(AA30+AA32)/2</f>
        <v>10000</v>
      </c>
      <c r="AB31" s="912"/>
      <c r="AC31" s="879"/>
      <c r="AD31" s="880"/>
      <c r="AE31" s="880"/>
      <c r="AF31" s="881"/>
      <c r="AG31" s="918">
        <f>(AG30+AG32)/2</f>
        <v>1133.5</v>
      </c>
      <c r="AH31" s="911"/>
      <c r="AI31" s="911">
        <f>(AI30+AI32)/2</f>
        <v>1563</v>
      </c>
      <c r="AJ31" s="911"/>
      <c r="AK31" s="911">
        <f>(AK30+AK32)/2</f>
        <v>2840</v>
      </c>
      <c r="AL31" s="911"/>
      <c r="AM31" s="880">
        <v>4700</v>
      </c>
      <c r="AN31" s="880"/>
      <c r="AO31" s="880">
        <v>8000</v>
      </c>
      <c r="AP31" s="882"/>
      <c r="AQ31" s="879"/>
      <c r="AR31" s="880"/>
      <c r="AS31" s="880"/>
      <c r="AT31" s="881"/>
      <c r="AU31" s="879"/>
      <c r="AV31" s="882"/>
      <c r="AW31" s="879"/>
      <c r="AX31" s="881"/>
      <c r="AY31" s="667"/>
      <c r="AZ31" s="649"/>
      <c r="BA31" s="87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364" t="s">
        <v>283</v>
      </c>
      <c r="B32" s="365"/>
      <c r="C32" s="366" t="s">
        <v>284</v>
      </c>
      <c r="D32" s="367"/>
      <c r="E32" s="879"/>
      <c r="F32" s="880"/>
      <c r="G32" s="880"/>
      <c r="H32" s="880"/>
      <c r="I32" s="880"/>
      <c r="J32" s="880"/>
      <c r="K32" s="880"/>
      <c r="L32" s="880"/>
      <c r="M32" s="880"/>
      <c r="N32" s="882"/>
      <c r="O32" s="879"/>
      <c r="P32" s="880"/>
      <c r="Q32" s="880"/>
      <c r="R32" s="881"/>
      <c r="S32" s="879">
        <v>1276</v>
      </c>
      <c r="T32" s="880"/>
      <c r="U32" s="880">
        <v>2272</v>
      </c>
      <c r="V32" s="880"/>
      <c r="W32" s="880">
        <v>3600</v>
      </c>
      <c r="X32" s="880"/>
      <c r="Y32" s="880">
        <v>7800</v>
      </c>
      <c r="Z32" s="880"/>
      <c r="AA32" s="880">
        <v>11000</v>
      </c>
      <c r="AB32" s="881"/>
      <c r="AC32" s="893"/>
      <c r="AD32" s="880"/>
      <c r="AE32" s="880"/>
      <c r="AF32" s="881"/>
      <c r="AG32" s="879">
        <v>1346</v>
      </c>
      <c r="AH32" s="880"/>
      <c r="AI32" s="880">
        <v>1916</v>
      </c>
      <c r="AJ32" s="880"/>
      <c r="AK32" s="880">
        <v>3480</v>
      </c>
      <c r="AL32" s="880"/>
      <c r="AM32" s="880"/>
      <c r="AN32" s="880"/>
      <c r="AO32" s="880"/>
      <c r="AP32" s="882"/>
      <c r="AQ32" s="879"/>
      <c r="AR32" s="880"/>
      <c r="AS32" s="880"/>
      <c r="AT32" s="881"/>
      <c r="AU32" s="879"/>
      <c r="AV32" s="882"/>
      <c r="AW32" s="879"/>
      <c r="AX32" s="881"/>
      <c r="AY32" s="667"/>
      <c r="AZ32" s="649"/>
      <c r="BA32" s="87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368" t="s">
        <v>285</v>
      </c>
      <c r="B33" s="369"/>
      <c r="C33" s="370" t="s">
        <v>286</v>
      </c>
      <c r="D33" s="371"/>
      <c r="E33" s="879"/>
      <c r="F33" s="880"/>
      <c r="G33" s="880"/>
      <c r="H33" s="880"/>
      <c r="I33" s="880"/>
      <c r="J33" s="880"/>
      <c r="K33" s="880"/>
      <c r="L33" s="880"/>
      <c r="M33" s="880"/>
      <c r="N33" s="882"/>
      <c r="O33" s="879"/>
      <c r="P33" s="880"/>
      <c r="Q33" s="880"/>
      <c r="R33" s="881"/>
      <c r="S33" s="879"/>
      <c r="T33" s="880"/>
      <c r="U33" s="880"/>
      <c r="V33" s="880"/>
      <c r="W33" s="880"/>
      <c r="X33" s="880"/>
      <c r="Y33" s="880"/>
      <c r="Z33" s="880"/>
      <c r="AA33" s="880"/>
      <c r="AB33" s="881"/>
      <c r="AC33" s="893"/>
      <c r="AD33" s="880"/>
      <c r="AE33" s="880"/>
      <c r="AF33" s="881"/>
      <c r="AG33" s="879"/>
      <c r="AH33" s="880"/>
      <c r="AI33" s="880"/>
      <c r="AJ33" s="880"/>
      <c r="AK33" s="880"/>
      <c r="AL33" s="880"/>
      <c r="AM33" s="880"/>
      <c r="AN33" s="880"/>
      <c r="AO33" s="880"/>
      <c r="AP33" s="882"/>
      <c r="AQ33" s="879"/>
      <c r="AR33" s="880"/>
      <c r="AS33" s="880"/>
      <c r="AT33" s="881"/>
      <c r="AU33" s="879"/>
      <c r="AV33" s="882"/>
      <c r="AW33" s="879"/>
      <c r="AX33" s="881"/>
      <c r="AY33" s="667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207" t="s">
        <v>315</v>
      </c>
      <c r="B34" s="208"/>
      <c r="C34" s="358" t="s">
        <v>287</v>
      </c>
      <c r="D34" s="359"/>
      <c r="E34" s="879"/>
      <c r="F34" s="880"/>
      <c r="G34" s="880"/>
      <c r="H34" s="880"/>
      <c r="I34" s="880"/>
      <c r="J34" s="880"/>
      <c r="K34" s="880"/>
      <c r="L34" s="880"/>
      <c r="M34" s="880"/>
      <c r="N34" s="882"/>
      <c r="O34" s="879"/>
      <c r="P34" s="880"/>
      <c r="Q34" s="880"/>
      <c r="R34" s="881"/>
      <c r="S34" s="879"/>
      <c r="T34" s="880"/>
      <c r="U34" s="880"/>
      <c r="V34" s="880"/>
      <c r="W34" s="880"/>
      <c r="X34" s="880"/>
      <c r="Y34" s="880"/>
      <c r="Z34" s="880"/>
      <c r="AA34" s="880"/>
      <c r="AB34" s="881"/>
      <c r="AC34" s="893"/>
      <c r="AD34" s="880"/>
      <c r="AE34" s="880"/>
      <c r="AF34" s="881"/>
      <c r="AG34" s="879"/>
      <c r="AH34" s="880"/>
      <c r="AI34" s="880"/>
      <c r="AJ34" s="880"/>
      <c r="AK34" s="880"/>
      <c r="AL34" s="880"/>
      <c r="AM34" s="880"/>
      <c r="AN34" s="880"/>
      <c r="AO34" s="880"/>
      <c r="AP34" s="882"/>
      <c r="AQ34" s="879"/>
      <c r="AR34" s="880"/>
      <c r="AS34" s="880"/>
      <c r="AT34" s="881"/>
      <c r="AU34" s="879"/>
      <c r="AV34" s="882"/>
      <c r="AW34" s="879"/>
      <c r="AX34" s="881"/>
      <c r="AY34" s="667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207" t="s">
        <v>288</v>
      </c>
      <c r="B35" s="208"/>
      <c r="C35" s="358" t="s">
        <v>289</v>
      </c>
      <c r="D35" s="359"/>
      <c r="E35" s="879"/>
      <c r="F35" s="880"/>
      <c r="G35" s="880"/>
      <c r="H35" s="880"/>
      <c r="I35" s="880"/>
      <c r="J35" s="880"/>
      <c r="K35" s="880"/>
      <c r="L35" s="880"/>
      <c r="M35" s="880"/>
      <c r="N35" s="882"/>
      <c r="O35" s="879"/>
      <c r="P35" s="880"/>
      <c r="Q35" s="880"/>
      <c r="R35" s="881"/>
      <c r="S35" s="879">
        <v>2064</v>
      </c>
      <c r="T35" s="880"/>
      <c r="U35" s="880">
        <v>3781</v>
      </c>
      <c r="V35" s="880"/>
      <c r="W35" s="880">
        <v>6900</v>
      </c>
      <c r="X35" s="880"/>
      <c r="Y35" s="880"/>
      <c r="Z35" s="880"/>
      <c r="AA35" s="880"/>
      <c r="AB35" s="881"/>
      <c r="AC35" s="893"/>
      <c r="AD35" s="880"/>
      <c r="AE35" s="880"/>
      <c r="AF35" s="881"/>
      <c r="AG35" s="879">
        <v>2201</v>
      </c>
      <c r="AH35" s="880"/>
      <c r="AI35" s="880">
        <v>2650</v>
      </c>
      <c r="AJ35" s="880"/>
      <c r="AK35" s="880"/>
      <c r="AL35" s="880"/>
      <c r="AM35" s="880"/>
      <c r="AN35" s="880"/>
      <c r="AO35" s="880"/>
      <c r="AP35" s="882"/>
      <c r="AQ35" s="879"/>
      <c r="AR35" s="880"/>
      <c r="AS35" s="880"/>
      <c r="AT35" s="881"/>
      <c r="AU35" s="879"/>
      <c r="AV35" s="882"/>
      <c r="AW35" s="879"/>
      <c r="AX35" s="881"/>
      <c r="AY35" s="667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207" t="s">
        <v>317</v>
      </c>
      <c r="B36" s="208"/>
      <c r="C36" s="358" t="s">
        <v>290</v>
      </c>
      <c r="D36" s="359"/>
      <c r="E36" s="879"/>
      <c r="F36" s="880"/>
      <c r="G36" s="880"/>
      <c r="H36" s="880"/>
      <c r="I36" s="880"/>
      <c r="J36" s="880"/>
      <c r="K36" s="880"/>
      <c r="L36" s="880"/>
      <c r="M36" s="880"/>
      <c r="N36" s="882"/>
      <c r="O36" s="879"/>
      <c r="P36" s="880"/>
      <c r="Q36" s="880"/>
      <c r="R36" s="881"/>
      <c r="S36" s="879"/>
      <c r="T36" s="880"/>
      <c r="U36" s="880"/>
      <c r="V36" s="880"/>
      <c r="W36" s="880"/>
      <c r="X36" s="880"/>
      <c r="Y36" s="880"/>
      <c r="Z36" s="880"/>
      <c r="AA36" s="880"/>
      <c r="AB36" s="881"/>
      <c r="AC36" s="893"/>
      <c r="AD36" s="880"/>
      <c r="AE36" s="880"/>
      <c r="AF36" s="881"/>
      <c r="AG36" s="879"/>
      <c r="AH36" s="880"/>
      <c r="AI36" s="880"/>
      <c r="AJ36" s="880"/>
      <c r="AK36" s="880"/>
      <c r="AL36" s="880"/>
      <c r="AM36" s="880"/>
      <c r="AN36" s="880"/>
      <c r="AO36" s="880"/>
      <c r="AP36" s="882"/>
      <c r="AQ36" s="879"/>
      <c r="AR36" s="880"/>
      <c r="AS36" s="880"/>
      <c r="AT36" s="881"/>
      <c r="AU36" s="879"/>
      <c r="AV36" s="882"/>
      <c r="AW36" s="879"/>
      <c r="AX36" s="881"/>
      <c r="AY36" s="667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207" t="s">
        <v>291</v>
      </c>
      <c r="B37" s="208"/>
      <c r="C37" s="358" t="s">
        <v>292</v>
      </c>
      <c r="D37" s="359"/>
      <c r="E37" s="879"/>
      <c r="F37" s="880"/>
      <c r="G37" s="880"/>
      <c r="H37" s="880"/>
      <c r="I37" s="880"/>
      <c r="J37" s="880"/>
      <c r="K37" s="880"/>
      <c r="L37" s="880"/>
      <c r="M37" s="880"/>
      <c r="N37" s="882"/>
      <c r="O37" s="879"/>
      <c r="P37" s="880"/>
      <c r="Q37" s="880"/>
      <c r="R37" s="881"/>
      <c r="S37" s="879"/>
      <c r="T37" s="880"/>
      <c r="U37" s="880"/>
      <c r="V37" s="880"/>
      <c r="W37" s="880"/>
      <c r="X37" s="880"/>
      <c r="Y37" s="880"/>
      <c r="Z37" s="880"/>
      <c r="AA37" s="880"/>
      <c r="AB37" s="881"/>
      <c r="AC37" s="893"/>
      <c r="AD37" s="880"/>
      <c r="AE37" s="880"/>
      <c r="AF37" s="881"/>
      <c r="AG37" s="879"/>
      <c r="AH37" s="880"/>
      <c r="AI37" s="880"/>
      <c r="AJ37" s="880"/>
      <c r="AK37" s="880"/>
      <c r="AL37" s="880"/>
      <c r="AM37" s="880"/>
      <c r="AN37" s="880"/>
      <c r="AO37" s="880"/>
      <c r="AP37" s="882"/>
      <c r="AQ37" s="879"/>
      <c r="AR37" s="880"/>
      <c r="AS37" s="880"/>
      <c r="AT37" s="881"/>
      <c r="AU37" s="879"/>
      <c r="AV37" s="882"/>
      <c r="AW37" s="879"/>
      <c r="AX37" s="881"/>
      <c r="AY37" s="667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207" t="s">
        <v>293</v>
      </c>
      <c r="B38" s="208"/>
      <c r="C38" s="358" t="s">
        <v>294</v>
      </c>
      <c r="D38" s="359"/>
      <c r="E38" s="879"/>
      <c r="F38" s="880"/>
      <c r="G38" s="880"/>
      <c r="H38" s="880"/>
      <c r="I38" s="880"/>
      <c r="J38" s="880"/>
      <c r="K38" s="880"/>
      <c r="L38" s="880"/>
      <c r="M38" s="880"/>
      <c r="N38" s="882"/>
      <c r="O38" s="879"/>
      <c r="P38" s="880"/>
      <c r="Q38" s="880"/>
      <c r="R38" s="881"/>
      <c r="S38" s="879">
        <v>2093</v>
      </c>
      <c r="T38" s="880"/>
      <c r="U38" s="880">
        <v>7150</v>
      </c>
      <c r="V38" s="880"/>
      <c r="W38" s="880">
        <v>10125</v>
      </c>
      <c r="X38" s="880"/>
      <c r="Y38" s="880"/>
      <c r="Z38" s="880"/>
      <c r="AA38" s="880"/>
      <c r="AB38" s="881"/>
      <c r="AC38" s="893"/>
      <c r="AD38" s="880"/>
      <c r="AE38" s="880"/>
      <c r="AF38" s="881"/>
      <c r="AG38" s="879">
        <v>3870</v>
      </c>
      <c r="AH38" s="880"/>
      <c r="AI38" s="880">
        <v>4300</v>
      </c>
      <c r="AJ38" s="880"/>
      <c r="AK38" s="880"/>
      <c r="AL38" s="880"/>
      <c r="AM38" s="880"/>
      <c r="AN38" s="880"/>
      <c r="AO38" s="880"/>
      <c r="AP38" s="882"/>
      <c r="AQ38" s="879"/>
      <c r="AR38" s="880"/>
      <c r="AS38" s="880"/>
      <c r="AT38" s="881"/>
      <c r="AU38" s="879"/>
      <c r="AV38" s="882"/>
      <c r="AW38" s="879"/>
      <c r="AX38" s="881"/>
      <c r="AY38" s="667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695"/>
      <c r="B39" s="696"/>
      <c r="C39" s="691"/>
      <c r="D39" s="855"/>
      <c r="E39" s="914"/>
      <c r="F39" s="738"/>
      <c r="G39" s="738"/>
      <c r="H39" s="738"/>
      <c r="I39" s="738"/>
      <c r="J39" s="738"/>
      <c r="K39" s="738"/>
      <c r="L39" s="738"/>
      <c r="M39" s="738"/>
      <c r="N39" s="915"/>
      <c r="O39" s="914"/>
      <c r="P39" s="738"/>
      <c r="Q39" s="738"/>
      <c r="R39" s="916"/>
      <c r="S39" s="914"/>
      <c r="T39" s="738"/>
      <c r="U39" s="738"/>
      <c r="V39" s="738"/>
      <c r="W39" s="738"/>
      <c r="X39" s="738"/>
      <c r="Y39" s="738"/>
      <c r="Z39" s="738"/>
      <c r="AA39" s="738"/>
      <c r="AB39" s="916"/>
      <c r="AC39" s="917"/>
      <c r="AD39" s="738"/>
      <c r="AE39" s="738"/>
      <c r="AF39" s="916"/>
      <c r="AG39" s="914"/>
      <c r="AH39" s="738"/>
      <c r="AI39" s="738"/>
      <c r="AJ39" s="738"/>
      <c r="AK39" s="738"/>
      <c r="AL39" s="738"/>
      <c r="AM39" s="738"/>
      <c r="AN39" s="738"/>
      <c r="AO39" s="738"/>
      <c r="AP39" s="915"/>
      <c r="AQ39" s="914"/>
      <c r="AR39" s="738"/>
      <c r="AS39" s="738"/>
      <c r="AT39" s="916"/>
      <c r="AU39" s="914"/>
      <c r="AV39" s="915"/>
      <c r="AW39" s="914"/>
      <c r="AX39" s="916"/>
      <c r="AY39" s="783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296</v>
      </c>
      <c r="B40" s="8"/>
      <c r="C40" s="72" t="s">
        <v>297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4</v>
      </c>
      <c r="B41" s="1"/>
      <c r="C41" s="11" t="s">
        <v>298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4</v>
      </c>
      <c r="B42" s="1"/>
      <c r="C42" s="11" t="s">
        <v>299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4</v>
      </c>
      <c r="B43" s="1"/>
      <c r="C43" s="11" t="s">
        <v>461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4</v>
      </c>
      <c r="B44" s="10"/>
      <c r="C44" s="12" t="s">
        <v>462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300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27</v>
      </c>
    </row>
  </sheetData>
  <mergeCells count="928">
    <mergeCell ref="M23:N23"/>
    <mergeCell ref="M24:N24"/>
    <mergeCell ref="M25:N25"/>
    <mergeCell ref="S13:T13"/>
    <mergeCell ref="M22:N22"/>
    <mergeCell ref="O15:P15"/>
    <mergeCell ref="S15:T15"/>
    <mergeCell ref="Q20:R20"/>
    <mergeCell ref="Q17:R17"/>
    <mergeCell ref="Q19:R19"/>
    <mergeCell ref="W11:X11"/>
    <mergeCell ref="Y11:Z11"/>
    <mergeCell ref="AA11:AB11"/>
    <mergeCell ref="W10:X10"/>
    <mergeCell ref="AA10:AB10"/>
    <mergeCell ref="M28:N28"/>
    <mergeCell ref="I29:J29"/>
    <mergeCell ref="K29:L29"/>
    <mergeCell ref="M29:N29"/>
    <mergeCell ref="I28:J28"/>
    <mergeCell ref="K28:L28"/>
    <mergeCell ref="K30:L30"/>
    <mergeCell ref="I30:J30"/>
    <mergeCell ref="I31:J31"/>
    <mergeCell ref="I32:J32"/>
    <mergeCell ref="K26:L26"/>
    <mergeCell ref="I27:J27"/>
    <mergeCell ref="K27:L27"/>
    <mergeCell ref="I26:J26"/>
    <mergeCell ref="M27:N27"/>
    <mergeCell ref="I38:J38"/>
    <mergeCell ref="M12:N12"/>
    <mergeCell ref="M13:N13"/>
    <mergeCell ref="M14:N14"/>
    <mergeCell ref="M15:N15"/>
    <mergeCell ref="M16:N16"/>
    <mergeCell ref="M17:N17"/>
    <mergeCell ref="M18:N18"/>
    <mergeCell ref="M19:N19"/>
    <mergeCell ref="M39:N39"/>
    <mergeCell ref="Q9:R9"/>
    <mergeCell ref="M11:N11"/>
    <mergeCell ref="M10:N10"/>
    <mergeCell ref="Q23:R23"/>
    <mergeCell ref="Q21:R21"/>
    <mergeCell ref="Q38:R38"/>
    <mergeCell ref="M37:N37"/>
    <mergeCell ref="M32:N32"/>
    <mergeCell ref="M33:N33"/>
    <mergeCell ref="AG11:AH11"/>
    <mergeCell ref="AI11:AJ11"/>
    <mergeCell ref="AK11:AL11"/>
    <mergeCell ref="AM11:AN11"/>
    <mergeCell ref="AY11:AZ11"/>
    <mergeCell ref="AY10:AZ10"/>
    <mergeCell ref="AW10:AX10"/>
    <mergeCell ref="AW11:AX11"/>
    <mergeCell ref="AY6:AZ6"/>
    <mergeCell ref="AY7:AZ7"/>
    <mergeCell ref="AY8:AZ8"/>
    <mergeCell ref="AY9:AZ9"/>
    <mergeCell ref="AA13:AB13"/>
    <mergeCell ref="AA14:AB14"/>
    <mergeCell ref="AW9:AX9"/>
    <mergeCell ref="AW8:AX8"/>
    <mergeCell ref="AC9:AD9"/>
    <mergeCell ref="AI9:AJ9"/>
    <mergeCell ref="AS8:AT8"/>
    <mergeCell ref="AU8:AV8"/>
    <mergeCell ref="AI10:AJ10"/>
    <mergeCell ref="AK10:AL10"/>
    <mergeCell ref="O14:P14"/>
    <mergeCell ref="O12:P12"/>
    <mergeCell ref="O13:P13"/>
    <mergeCell ref="Y12:Z12"/>
    <mergeCell ref="U13:V13"/>
    <mergeCell ref="Q12:R12"/>
    <mergeCell ref="Y14:Z14"/>
    <mergeCell ref="AU20:AV20"/>
    <mergeCell ref="AO19:AP19"/>
    <mergeCell ref="O17:P17"/>
    <mergeCell ref="AQ17:AR17"/>
    <mergeCell ref="AS17:AT17"/>
    <mergeCell ref="AU17:AV17"/>
    <mergeCell ref="AS18:AT18"/>
    <mergeCell ref="AU18:AV18"/>
    <mergeCell ref="O19:P19"/>
    <mergeCell ref="AQ19:AR19"/>
    <mergeCell ref="O20:P20"/>
    <mergeCell ref="AQ20:AR20"/>
    <mergeCell ref="AS20:AT20"/>
    <mergeCell ref="AO33:AP33"/>
    <mergeCell ref="O33:P33"/>
    <mergeCell ref="AQ33:AR33"/>
    <mergeCell ref="AO23:AP23"/>
    <mergeCell ref="AA22:AB22"/>
    <mergeCell ref="AA23:AB23"/>
    <mergeCell ref="S24:T24"/>
    <mergeCell ref="AA15:AB15"/>
    <mergeCell ref="Y15:Z15"/>
    <mergeCell ref="AS37:AT37"/>
    <mergeCell ref="AS38:AT38"/>
    <mergeCell ref="AS36:AT36"/>
    <mergeCell ref="AS33:AT33"/>
    <mergeCell ref="AO21:AP21"/>
    <mergeCell ref="AO20:AP20"/>
    <mergeCell ref="AO15:AP15"/>
    <mergeCell ref="AA21:AB21"/>
    <mergeCell ref="U16:V16"/>
    <mergeCell ref="W14:X14"/>
    <mergeCell ref="U15:V15"/>
    <mergeCell ref="W15:X15"/>
    <mergeCell ref="U14:V14"/>
    <mergeCell ref="W16:X16"/>
    <mergeCell ref="Y16:Z16"/>
    <mergeCell ref="W20:X20"/>
    <mergeCell ref="Y20:Z20"/>
    <mergeCell ref="AA16:AB16"/>
    <mergeCell ref="AA17:AB17"/>
    <mergeCell ref="AA18:AB18"/>
    <mergeCell ref="AA19:AB19"/>
    <mergeCell ref="S23:T23"/>
    <mergeCell ref="U23:V23"/>
    <mergeCell ref="S29:T29"/>
    <mergeCell ref="U29:V29"/>
    <mergeCell ref="U24:V24"/>
    <mergeCell ref="W32:X32"/>
    <mergeCell ref="Y32:Z32"/>
    <mergeCell ref="AA38:AB38"/>
    <mergeCell ref="AA33:AB33"/>
    <mergeCell ref="AA34:AB34"/>
    <mergeCell ref="Y33:Z33"/>
    <mergeCell ref="Y35:Z35"/>
    <mergeCell ref="AA35:AB35"/>
    <mergeCell ref="AA32:AB32"/>
    <mergeCell ref="AK14:AL14"/>
    <mergeCell ref="AM14:AN14"/>
    <mergeCell ref="AA39:AB39"/>
    <mergeCell ref="AE12:AF12"/>
    <mergeCell ref="AE15:AF15"/>
    <mergeCell ref="AE19:AF19"/>
    <mergeCell ref="AE21:AF21"/>
    <mergeCell ref="AE32:AF32"/>
    <mergeCell ref="AE35:AF35"/>
    <mergeCell ref="AE20:AF20"/>
    <mergeCell ref="AK20:AL20"/>
    <mergeCell ref="AM20:AN20"/>
    <mergeCell ref="AK17:AL17"/>
    <mergeCell ref="AM17:AN17"/>
    <mergeCell ref="AK18:AL18"/>
    <mergeCell ref="AM18:AN18"/>
    <mergeCell ref="AM19:AN19"/>
    <mergeCell ref="AK19:AL19"/>
    <mergeCell ref="AI29:AJ29"/>
    <mergeCell ref="AK29:AL29"/>
    <mergeCell ref="AM29:AN29"/>
    <mergeCell ref="AM27:AN27"/>
    <mergeCell ref="AI27:AJ27"/>
    <mergeCell ref="AK27:AL27"/>
    <mergeCell ref="AQ37:AR37"/>
    <mergeCell ref="AO36:AP36"/>
    <mergeCell ref="O36:P36"/>
    <mergeCell ref="AQ36:AR36"/>
    <mergeCell ref="AI36:AJ36"/>
    <mergeCell ref="AK36:AL36"/>
    <mergeCell ref="AM36:AN36"/>
    <mergeCell ref="AA36:AB36"/>
    <mergeCell ref="AI37:AJ37"/>
    <mergeCell ref="AK37:AL37"/>
    <mergeCell ref="AO37:AP37"/>
    <mergeCell ref="O37:P37"/>
    <mergeCell ref="AI33:AJ33"/>
    <mergeCell ref="AK33:AL33"/>
    <mergeCell ref="AM33:AN33"/>
    <mergeCell ref="AI34:AJ34"/>
    <mergeCell ref="AK34:AL34"/>
    <mergeCell ref="AM34:AN34"/>
    <mergeCell ref="AM37:AN37"/>
    <mergeCell ref="AC34:AD34"/>
    <mergeCell ref="S20:T20"/>
    <mergeCell ref="S19:T19"/>
    <mergeCell ref="AG19:AH19"/>
    <mergeCell ref="AI19:AJ19"/>
    <mergeCell ref="U20:V20"/>
    <mergeCell ref="AK38:AL38"/>
    <mergeCell ref="AM38:AN38"/>
    <mergeCell ref="AI30:AJ30"/>
    <mergeCell ref="AK30:AL30"/>
    <mergeCell ref="AM30:AN30"/>
    <mergeCell ref="AI31:AJ31"/>
    <mergeCell ref="AK31:AL31"/>
    <mergeCell ref="AI35:AJ35"/>
    <mergeCell ref="AK35:AL35"/>
    <mergeCell ref="G17:H17"/>
    <mergeCell ref="G14:H14"/>
    <mergeCell ref="AE14:AF14"/>
    <mergeCell ref="AG20:AH20"/>
    <mergeCell ref="W18:X18"/>
    <mergeCell ref="Y18:Z18"/>
    <mergeCell ref="W17:X17"/>
    <mergeCell ref="Y17:Z17"/>
    <mergeCell ref="AE18:AF18"/>
    <mergeCell ref="AA20:AB20"/>
    <mergeCell ref="I14:J14"/>
    <mergeCell ref="I16:J16"/>
    <mergeCell ref="S16:T16"/>
    <mergeCell ref="E14:F14"/>
    <mergeCell ref="I15:J15"/>
    <mergeCell ref="K16:L16"/>
    <mergeCell ref="Q16:R16"/>
    <mergeCell ref="G15:H15"/>
    <mergeCell ref="G16:H16"/>
    <mergeCell ref="S14:T14"/>
    <mergeCell ref="A17:B17"/>
    <mergeCell ref="C17:D17"/>
    <mergeCell ref="E15:F15"/>
    <mergeCell ref="E17:F17"/>
    <mergeCell ref="E16:F16"/>
    <mergeCell ref="A16:B16"/>
    <mergeCell ref="C16:D16"/>
    <mergeCell ref="A18:B18"/>
    <mergeCell ref="C18:D18"/>
    <mergeCell ref="A19:B19"/>
    <mergeCell ref="C19:D19"/>
    <mergeCell ref="A10:B10"/>
    <mergeCell ref="C10:D10"/>
    <mergeCell ref="A11:B11"/>
    <mergeCell ref="C11:D11"/>
    <mergeCell ref="C12:D12"/>
    <mergeCell ref="A15:B15"/>
    <mergeCell ref="C15:D15"/>
    <mergeCell ref="A12:B12"/>
    <mergeCell ref="A14:B14"/>
    <mergeCell ref="A13:B13"/>
    <mergeCell ref="C13:D13"/>
    <mergeCell ref="C14:D14"/>
    <mergeCell ref="E13:F13"/>
    <mergeCell ref="G10:H10"/>
    <mergeCell ref="I10:J10"/>
    <mergeCell ref="E12:F12"/>
    <mergeCell ref="E11:F11"/>
    <mergeCell ref="G12:H12"/>
    <mergeCell ref="I13:J13"/>
    <mergeCell ref="E10:F10"/>
    <mergeCell ref="G13:H13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G11:H11"/>
    <mergeCell ref="Q14:R14"/>
    <mergeCell ref="AG14:AH14"/>
    <mergeCell ref="Y13:Z13"/>
    <mergeCell ref="AE13:AF13"/>
    <mergeCell ref="I11:J11"/>
    <mergeCell ref="I12:J12"/>
    <mergeCell ref="A3:C3"/>
    <mergeCell ref="A4:C4"/>
    <mergeCell ref="K21:L21"/>
    <mergeCell ref="I21:J21"/>
    <mergeCell ref="M20:N20"/>
    <mergeCell ref="M21:N21"/>
    <mergeCell ref="I20:J20"/>
    <mergeCell ref="K17:L17"/>
    <mergeCell ref="K18:L18"/>
    <mergeCell ref="I17:J17"/>
    <mergeCell ref="K20:L20"/>
    <mergeCell ref="AE17:AF17"/>
    <mergeCell ref="S17:T17"/>
    <mergeCell ref="AG17:AH17"/>
    <mergeCell ref="AG18:AH18"/>
    <mergeCell ref="S18:T18"/>
    <mergeCell ref="U17:V17"/>
    <mergeCell ref="U18:V18"/>
    <mergeCell ref="E19:F19"/>
    <mergeCell ref="G19:H19"/>
    <mergeCell ref="Y19:Z19"/>
    <mergeCell ref="K19:L19"/>
    <mergeCell ref="I19:J19"/>
    <mergeCell ref="W19:X19"/>
    <mergeCell ref="U19:V19"/>
    <mergeCell ref="AY37:AZ37"/>
    <mergeCell ref="AC38:AD38"/>
    <mergeCell ref="K15:L15"/>
    <mergeCell ref="AC19:AD19"/>
    <mergeCell ref="AY19:AZ19"/>
    <mergeCell ref="AW17:AX17"/>
    <mergeCell ref="AY20:AZ20"/>
    <mergeCell ref="AC21:AD21"/>
    <mergeCell ref="AC20:AD20"/>
    <mergeCell ref="AW19:AX19"/>
    <mergeCell ref="AY21:AZ21"/>
    <mergeCell ref="K10:L10"/>
    <mergeCell ref="Q10:R10"/>
    <mergeCell ref="Z3:AQ3"/>
    <mergeCell ref="Z4:AQ4"/>
    <mergeCell ref="AG10:AH10"/>
    <mergeCell ref="Q11:R11"/>
    <mergeCell ref="AO11:AP11"/>
    <mergeCell ref="AO10:AP10"/>
    <mergeCell ref="AW15:AX15"/>
    <mergeCell ref="K12:L12"/>
    <mergeCell ref="K11:L11"/>
    <mergeCell ref="AG15:AH15"/>
    <mergeCell ref="K13:L13"/>
    <mergeCell ref="Q13:R13"/>
    <mergeCell ref="AG13:AH13"/>
    <mergeCell ref="Q15:R15"/>
    <mergeCell ref="U11:V11"/>
    <mergeCell ref="K14:L14"/>
    <mergeCell ref="W13:X13"/>
    <mergeCell ref="AC16:AD16"/>
    <mergeCell ref="O18:P18"/>
    <mergeCell ref="AQ18:AR18"/>
    <mergeCell ref="AW12:AX12"/>
    <mergeCell ref="AW13:AX13"/>
    <mergeCell ref="AE16:AF16"/>
    <mergeCell ref="AI13:AJ13"/>
    <mergeCell ref="AK13:AL13"/>
    <mergeCell ref="AM13:AN13"/>
    <mergeCell ref="AI14:AJ14"/>
    <mergeCell ref="AY18:AZ18"/>
    <mergeCell ref="AO18:AP18"/>
    <mergeCell ref="AY16:AZ16"/>
    <mergeCell ref="AW16:AX16"/>
    <mergeCell ref="AO17:AP17"/>
    <mergeCell ref="AW18:AX18"/>
    <mergeCell ref="AO16:AP16"/>
    <mergeCell ref="AS16:AT16"/>
    <mergeCell ref="AU16:AV16"/>
    <mergeCell ref="AQ16:AR16"/>
    <mergeCell ref="AY15:AZ15"/>
    <mergeCell ref="AG16:AH16"/>
    <mergeCell ref="AO14:AP14"/>
    <mergeCell ref="AW14:AX14"/>
    <mergeCell ref="AI15:AJ15"/>
    <mergeCell ref="AK15:AL15"/>
    <mergeCell ref="AM15:AN15"/>
    <mergeCell ref="AI16:AJ16"/>
    <mergeCell ref="AK16:AL16"/>
    <mergeCell ref="AM16:AN16"/>
    <mergeCell ref="AW20:AX20"/>
    <mergeCell ref="AY17:AZ17"/>
    <mergeCell ref="AC12:AD12"/>
    <mergeCell ref="AY14:AZ14"/>
    <mergeCell ref="AC13:AD13"/>
    <mergeCell ref="AY13:AZ13"/>
    <mergeCell ref="AC15:AD15"/>
    <mergeCell ref="AC18:AD18"/>
    <mergeCell ref="AY12:AZ12"/>
    <mergeCell ref="AC17:AD17"/>
    <mergeCell ref="A20:B20"/>
    <mergeCell ref="C20:D20"/>
    <mergeCell ref="E20:F20"/>
    <mergeCell ref="G20:H20"/>
    <mergeCell ref="A21:B21"/>
    <mergeCell ref="C21:D21"/>
    <mergeCell ref="E21:F21"/>
    <mergeCell ref="G21:H21"/>
    <mergeCell ref="AW21:AX21"/>
    <mergeCell ref="A22:B22"/>
    <mergeCell ref="C22:D22"/>
    <mergeCell ref="E22:F22"/>
    <mergeCell ref="G22:H22"/>
    <mergeCell ref="S22:T22"/>
    <mergeCell ref="U22:V22"/>
    <mergeCell ref="Q22:R22"/>
    <mergeCell ref="AG22:AH22"/>
    <mergeCell ref="AO22:AP22"/>
    <mergeCell ref="AW22:AX22"/>
    <mergeCell ref="AC22:AD22"/>
    <mergeCell ref="AY22:AZ22"/>
    <mergeCell ref="O22:P22"/>
    <mergeCell ref="AQ22:AR22"/>
    <mergeCell ref="AU22:AV22"/>
    <mergeCell ref="AS22:AT22"/>
    <mergeCell ref="AK22:AL22"/>
    <mergeCell ref="AM22:AN22"/>
    <mergeCell ref="AE22:AF22"/>
    <mergeCell ref="K22:L22"/>
    <mergeCell ref="A23:B23"/>
    <mergeCell ref="C23:D23"/>
    <mergeCell ref="E23:F23"/>
    <mergeCell ref="G23:H23"/>
    <mergeCell ref="K23:L23"/>
    <mergeCell ref="I22:J22"/>
    <mergeCell ref="I23:J23"/>
    <mergeCell ref="O23:P23"/>
    <mergeCell ref="AQ23:AR23"/>
    <mergeCell ref="AU23:AV23"/>
    <mergeCell ref="AS23:AT23"/>
    <mergeCell ref="Y23:Z23"/>
    <mergeCell ref="AE23:AF23"/>
    <mergeCell ref="AI23:AJ23"/>
    <mergeCell ref="AK23:AL23"/>
    <mergeCell ref="AM23:AN23"/>
    <mergeCell ref="AG23:AH23"/>
    <mergeCell ref="AW23:AX23"/>
    <mergeCell ref="AC23:AD23"/>
    <mergeCell ref="AY23:AZ23"/>
    <mergeCell ref="A24:B24"/>
    <mergeCell ref="C24:D24"/>
    <mergeCell ref="E24:F24"/>
    <mergeCell ref="G24:H24"/>
    <mergeCell ref="I24:J24"/>
    <mergeCell ref="Q24:R24"/>
    <mergeCell ref="AG24:AH24"/>
    <mergeCell ref="AO24:AP24"/>
    <mergeCell ref="W24:X24"/>
    <mergeCell ref="Y24:Z24"/>
    <mergeCell ref="AE24:AF24"/>
    <mergeCell ref="AA24:AB24"/>
    <mergeCell ref="AY24:AZ24"/>
    <mergeCell ref="O24:P24"/>
    <mergeCell ref="AQ24:AR24"/>
    <mergeCell ref="AU24:AV24"/>
    <mergeCell ref="AS24:AT24"/>
    <mergeCell ref="AM24:AN24"/>
    <mergeCell ref="AI24:AJ24"/>
    <mergeCell ref="AK24:AL24"/>
    <mergeCell ref="AW24:AX24"/>
    <mergeCell ref="AC24:AD24"/>
    <mergeCell ref="A25:B25"/>
    <mergeCell ref="C25:D25"/>
    <mergeCell ref="E25:F25"/>
    <mergeCell ref="G25:H25"/>
    <mergeCell ref="Q25:R25"/>
    <mergeCell ref="AG25:AH25"/>
    <mergeCell ref="AO25:AP25"/>
    <mergeCell ref="W25:X25"/>
    <mergeCell ref="Y25:Z25"/>
    <mergeCell ref="AE25:AF25"/>
    <mergeCell ref="S25:T25"/>
    <mergeCell ref="U25:V25"/>
    <mergeCell ref="AA25:AB25"/>
    <mergeCell ref="AW25:AX25"/>
    <mergeCell ref="AC25:AD25"/>
    <mergeCell ref="AY25:AZ25"/>
    <mergeCell ref="O25:P25"/>
    <mergeCell ref="AQ25:AR25"/>
    <mergeCell ref="AU25:AV25"/>
    <mergeCell ref="AS25:AT25"/>
    <mergeCell ref="AI25:AJ25"/>
    <mergeCell ref="AK25:AL25"/>
    <mergeCell ref="AM25:AN25"/>
    <mergeCell ref="AE26:AF26"/>
    <mergeCell ref="O26:P26"/>
    <mergeCell ref="Q26:R26"/>
    <mergeCell ref="S26:T26"/>
    <mergeCell ref="U26:V26"/>
    <mergeCell ref="AA26:AB26"/>
    <mergeCell ref="A26:B26"/>
    <mergeCell ref="C26:D26"/>
    <mergeCell ref="E26:F26"/>
    <mergeCell ref="G26:H26"/>
    <mergeCell ref="AW26:AX26"/>
    <mergeCell ref="AC26:AD26"/>
    <mergeCell ref="AY26:AZ26"/>
    <mergeCell ref="AK26:AL26"/>
    <mergeCell ref="AM26:AN26"/>
    <mergeCell ref="AQ26:AR26"/>
    <mergeCell ref="AU26:AV26"/>
    <mergeCell ref="AS26:AT26"/>
    <mergeCell ref="AG26:AH26"/>
    <mergeCell ref="AO26:AP26"/>
    <mergeCell ref="AW27:AX27"/>
    <mergeCell ref="AC27:AD27"/>
    <mergeCell ref="AA27:AB27"/>
    <mergeCell ref="W27:X27"/>
    <mergeCell ref="Y27:Z27"/>
    <mergeCell ref="A27:B27"/>
    <mergeCell ref="C27:D27"/>
    <mergeCell ref="E27:F27"/>
    <mergeCell ref="G27:H27"/>
    <mergeCell ref="AY27:AZ27"/>
    <mergeCell ref="O27:P27"/>
    <mergeCell ref="AQ27:AR27"/>
    <mergeCell ref="AU27:AV27"/>
    <mergeCell ref="AS27:AT27"/>
    <mergeCell ref="Q27:R27"/>
    <mergeCell ref="AG27:AH27"/>
    <mergeCell ref="AO27:AP27"/>
    <mergeCell ref="AE27:AF27"/>
    <mergeCell ref="S27:T27"/>
    <mergeCell ref="A28:B28"/>
    <mergeCell ref="C28:D28"/>
    <mergeCell ref="E28:F28"/>
    <mergeCell ref="G28:H28"/>
    <mergeCell ref="Q28:R28"/>
    <mergeCell ref="AG28:AH28"/>
    <mergeCell ref="AO28:AP28"/>
    <mergeCell ref="W28:X28"/>
    <mergeCell ref="Y28:Z28"/>
    <mergeCell ref="AE28:AF28"/>
    <mergeCell ref="AI28:AJ28"/>
    <mergeCell ref="AK28:AL28"/>
    <mergeCell ref="AA28:AB28"/>
    <mergeCell ref="AW28:AX28"/>
    <mergeCell ref="AC28:AD28"/>
    <mergeCell ref="AY28:AZ28"/>
    <mergeCell ref="O28:P28"/>
    <mergeCell ref="AQ28:AR28"/>
    <mergeCell ref="AU28:AV28"/>
    <mergeCell ref="AS28:AT28"/>
    <mergeCell ref="AM28:AN28"/>
    <mergeCell ref="S28:T28"/>
    <mergeCell ref="U28:V28"/>
    <mergeCell ref="A29:B29"/>
    <mergeCell ref="C29:D29"/>
    <mergeCell ref="E29:F29"/>
    <mergeCell ref="G29:H29"/>
    <mergeCell ref="AW29:AX29"/>
    <mergeCell ref="AC29:AD29"/>
    <mergeCell ref="AY29:AZ29"/>
    <mergeCell ref="O29:P29"/>
    <mergeCell ref="AQ29:AR29"/>
    <mergeCell ref="AU29:AV29"/>
    <mergeCell ref="AS29:AT29"/>
    <mergeCell ref="Q29:R29"/>
    <mergeCell ref="AG29:AH29"/>
    <mergeCell ref="AO29:AP29"/>
    <mergeCell ref="A39:B39"/>
    <mergeCell ref="C39:D39"/>
    <mergeCell ref="E39:F39"/>
    <mergeCell ref="G39:H39"/>
    <mergeCell ref="I39:J39"/>
    <mergeCell ref="AO39:AP39"/>
    <mergeCell ref="W39:X39"/>
    <mergeCell ref="Y39:Z39"/>
    <mergeCell ref="AE39:AF39"/>
    <mergeCell ref="AG39:AH39"/>
    <mergeCell ref="K39:L39"/>
    <mergeCell ref="Q39:R39"/>
    <mergeCell ref="S39:T39"/>
    <mergeCell ref="U39:V39"/>
    <mergeCell ref="U34:V34"/>
    <mergeCell ref="A30:B30"/>
    <mergeCell ref="C30:D30"/>
    <mergeCell ref="E30:F30"/>
    <mergeCell ref="G30:H30"/>
    <mergeCell ref="U32:V32"/>
    <mergeCell ref="S30:T30"/>
    <mergeCell ref="S31:T31"/>
    <mergeCell ref="U31:V31"/>
    <mergeCell ref="I34:J34"/>
    <mergeCell ref="AY30:AZ30"/>
    <mergeCell ref="O30:P30"/>
    <mergeCell ref="AQ30:AR30"/>
    <mergeCell ref="AU30:AV30"/>
    <mergeCell ref="AS30:AT30"/>
    <mergeCell ref="AE30:AF30"/>
    <mergeCell ref="U30:V30"/>
    <mergeCell ref="Q30:R30"/>
    <mergeCell ref="AA30:AB30"/>
    <mergeCell ref="W30:X30"/>
    <mergeCell ref="AG31:AH31"/>
    <mergeCell ref="K31:L31"/>
    <mergeCell ref="K32:L32"/>
    <mergeCell ref="AW37:AX37"/>
    <mergeCell ref="AU37:AV37"/>
    <mergeCell ref="M35:N35"/>
    <mergeCell ref="M36:N36"/>
    <mergeCell ref="AC35:AD35"/>
    <mergeCell ref="M31:N31"/>
    <mergeCell ref="AG37:AH37"/>
    <mergeCell ref="AS39:AT39"/>
    <mergeCell ref="AW30:AX30"/>
    <mergeCell ref="AC30:AD30"/>
    <mergeCell ref="AC31:AD31"/>
    <mergeCell ref="AC32:AD32"/>
    <mergeCell ref="AO30:AP30"/>
    <mergeCell ref="AI32:AJ32"/>
    <mergeCell ref="AK32:AL32"/>
    <mergeCell ref="AM32:AN32"/>
    <mergeCell ref="AM31:AN31"/>
    <mergeCell ref="Q18:R18"/>
    <mergeCell ref="AY39:AZ39"/>
    <mergeCell ref="O39:P39"/>
    <mergeCell ref="AQ39:AR39"/>
    <mergeCell ref="AU39:AV39"/>
    <mergeCell ref="AI39:AJ39"/>
    <mergeCell ref="AK39:AL39"/>
    <mergeCell ref="AM39:AN39"/>
    <mergeCell ref="AW39:AX39"/>
    <mergeCell ref="AC39:AD39"/>
    <mergeCell ref="K38:L38"/>
    <mergeCell ref="M38:N38"/>
    <mergeCell ref="E18:F18"/>
    <mergeCell ref="G18:H18"/>
    <mergeCell ref="I18:J18"/>
    <mergeCell ref="M30:N30"/>
    <mergeCell ref="M26:N26"/>
    <mergeCell ref="I25:J25"/>
    <mergeCell ref="K25:L25"/>
    <mergeCell ref="K24:L24"/>
    <mergeCell ref="E37:F37"/>
    <mergeCell ref="G37:H37"/>
    <mergeCell ref="S37:T37"/>
    <mergeCell ref="AC37:AD37"/>
    <mergeCell ref="I37:J37"/>
    <mergeCell ref="AE38:AF38"/>
    <mergeCell ref="AA37:AB37"/>
    <mergeCell ref="W38:X38"/>
    <mergeCell ref="K37:L37"/>
    <mergeCell ref="Q37:R37"/>
    <mergeCell ref="AE37:AF37"/>
    <mergeCell ref="Y38:Z38"/>
    <mergeCell ref="W37:X37"/>
    <mergeCell ref="Y37:Z37"/>
    <mergeCell ref="U37:V37"/>
    <mergeCell ref="AY38:AZ38"/>
    <mergeCell ref="AO38:AP38"/>
    <mergeCell ref="O38:P38"/>
    <mergeCell ref="AQ38:AR38"/>
    <mergeCell ref="AU38:AV38"/>
    <mergeCell ref="AW38:AX38"/>
    <mergeCell ref="S38:T38"/>
    <mergeCell ref="U38:V38"/>
    <mergeCell ref="AG38:AH38"/>
    <mergeCell ref="AI38:AJ38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Y31:AZ31"/>
    <mergeCell ref="AO31:AP31"/>
    <mergeCell ref="O31:P31"/>
    <mergeCell ref="AQ31:AR31"/>
    <mergeCell ref="AU31:AV31"/>
    <mergeCell ref="AW31:AX31"/>
    <mergeCell ref="AS31:AT31"/>
    <mergeCell ref="Q31:R31"/>
    <mergeCell ref="W31:X31"/>
    <mergeCell ref="AA31:AB31"/>
    <mergeCell ref="AY32:AZ32"/>
    <mergeCell ref="AO32:AP32"/>
    <mergeCell ref="O32:P32"/>
    <mergeCell ref="AQ32:AR32"/>
    <mergeCell ref="AU32:AV32"/>
    <mergeCell ref="AW32:AX32"/>
    <mergeCell ref="AS32:AT32"/>
    <mergeCell ref="Q32:R32"/>
    <mergeCell ref="AG32:AH32"/>
    <mergeCell ref="S32:T32"/>
    <mergeCell ref="AY33:AZ33"/>
    <mergeCell ref="AU33:AV33"/>
    <mergeCell ref="AW33:AX33"/>
    <mergeCell ref="U33:V33"/>
    <mergeCell ref="AG33:AH33"/>
    <mergeCell ref="AE33:AF33"/>
    <mergeCell ref="W33:X33"/>
    <mergeCell ref="AC33:AD33"/>
    <mergeCell ref="E33:F33"/>
    <mergeCell ref="G33:H33"/>
    <mergeCell ref="K33:L33"/>
    <mergeCell ref="S34:T34"/>
    <mergeCell ref="S33:T33"/>
    <mergeCell ref="Q33:R33"/>
    <mergeCell ref="K34:L34"/>
    <mergeCell ref="M34:N34"/>
    <mergeCell ref="Q34:R34"/>
    <mergeCell ref="I33:J33"/>
    <mergeCell ref="A34:B34"/>
    <mergeCell ref="C34:D34"/>
    <mergeCell ref="E34:F34"/>
    <mergeCell ref="G34:H34"/>
    <mergeCell ref="AY34:AZ34"/>
    <mergeCell ref="AO34:AP34"/>
    <mergeCell ref="O34:P34"/>
    <mergeCell ref="AQ34:AR34"/>
    <mergeCell ref="AU34:AV34"/>
    <mergeCell ref="AW34:AX34"/>
    <mergeCell ref="AS34:AT34"/>
    <mergeCell ref="W34:X34"/>
    <mergeCell ref="Y34:Z34"/>
    <mergeCell ref="AE34:AF34"/>
    <mergeCell ref="AY35:AZ35"/>
    <mergeCell ref="AO35:AP35"/>
    <mergeCell ref="O35:P35"/>
    <mergeCell ref="AQ35:AR35"/>
    <mergeCell ref="AU35:AV35"/>
    <mergeCell ref="AS35:AT35"/>
    <mergeCell ref="AW35:AX35"/>
    <mergeCell ref="AM35:AN35"/>
    <mergeCell ref="W35:X35"/>
    <mergeCell ref="S35:T35"/>
    <mergeCell ref="E36:F36"/>
    <mergeCell ref="G36:H36"/>
    <mergeCell ref="Q35:R35"/>
    <mergeCell ref="Y36:Z36"/>
    <mergeCell ref="E35:F35"/>
    <mergeCell ref="G35:H35"/>
    <mergeCell ref="K35:L35"/>
    <mergeCell ref="U35:V35"/>
    <mergeCell ref="I35:J35"/>
    <mergeCell ref="I36:J36"/>
    <mergeCell ref="AY36:AZ36"/>
    <mergeCell ref="AU36:AV36"/>
    <mergeCell ref="K36:L36"/>
    <mergeCell ref="AW36:AX36"/>
    <mergeCell ref="AC36:AD36"/>
    <mergeCell ref="S36:T36"/>
    <mergeCell ref="U36:V36"/>
    <mergeCell ref="Q36:R36"/>
    <mergeCell ref="W36:X36"/>
    <mergeCell ref="AE36:AF36"/>
    <mergeCell ref="AE31:AF31"/>
    <mergeCell ref="Y31:Z31"/>
    <mergeCell ref="W29:X29"/>
    <mergeCell ref="Y29:Z29"/>
    <mergeCell ref="AE29:AF29"/>
    <mergeCell ref="AA29:AB29"/>
    <mergeCell ref="Y30:Z30"/>
    <mergeCell ref="AG12:AH12"/>
    <mergeCell ref="AI22:AJ22"/>
    <mergeCell ref="AG21:AH21"/>
    <mergeCell ref="AI21:AJ21"/>
    <mergeCell ref="AI17:AJ17"/>
    <mergeCell ref="AI20:AJ20"/>
    <mergeCell ref="AI18:AJ18"/>
    <mergeCell ref="AI26:AJ26"/>
    <mergeCell ref="S11:T11"/>
    <mergeCell ref="U10:V10"/>
    <mergeCell ref="AG36:AH36"/>
    <mergeCell ref="AG34:AH34"/>
    <mergeCell ref="AG30:AH30"/>
    <mergeCell ref="AG35:AH35"/>
    <mergeCell ref="AE10:AF10"/>
    <mergeCell ref="Y10:Z10"/>
    <mergeCell ref="AE11:AF11"/>
    <mergeCell ref="AA12:AB12"/>
    <mergeCell ref="S12:T12"/>
    <mergeCell ref="U12:V12"/>
    <mergeCell ref="W12:X12"/>
    <mergeCell ref="U21:V21"/>
    <mergeCell ref="W21:X21"/>
    <mergeCell ref="Y21:Z21"/>
    <mergeCell ref="U27:V27"/>
    <mergeCell ref="W26:X26"/>
    <mergeCell ref="Y26:Z26"/>
    <mergeCell ref="W23:X23"/>
    <mergeCell ref="W22:X22"/>
    <mergeCell ref="Y22:Z22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B16:BC16"/>
    <mergeCell ref="BD16:BE16"/>
    <mergeCell ref="BF16:BG16"/>
    <mergeCell ref="BB17:BC17"/>
    <mergeCell ref="BD17:BE17"/>
    <mergeCell ref="BF17:BG17"/>
    <mergeCell ref="BB18:BC18"/>
    <mergeCell ref="BD18:BE18"/>
    <mergeCell ref="BF18:BG18"/>
    <mergeCell ref="BD19:BE19"/>
    <mergeCell ref="BF19:BG19"/>
    <mergeCell ref="BB20:BC20"/>
    <mergeCell ref="BD20:BE20"/>
    <mergeCell ref="BF20:BG20"/>
    <mergeCell ref="O21:P21"/>
    <mergeCell ref="AQ21:AR21"/>
    <mergeCell ref="AS21:AT21"/>
    <mergeCell ref="AU21:AV21"/>
    <mergeCell ref="AK21:AL21"/>
    <mergeCell ref="AM21:AN21"/>
    <mergeCell ref="S21:T21"/>
    <mergeCell ref="AQ8:AR8"/>
    <mergeCell ref="U9:V9"/>
    <mergeCell ref="W9:X9"/>
    <mergeCell ref="AM8:AN8"/>
    <mergeCell ref="AO8:AP8"/>
    <mergeCell ref="AC8:AD8"/>
    <mergeCell ref="AE8:AF8"/>
    <mergeCell ref="AG8:AH8"/>
    <mergeCell ref="AA9:AB9"/>
    <mergeCell ref="AQ14:AR14"/>
    <mergeCell ref="Y8:Z8"/>
    <mergeCell ref="A6:B6"/>
    <mergeCell ref="C9:D9"/>
    <mergeCell ref="C6:D6"/>
    <mergeCell ref="A7:D8"/>
    <mergeCell ref="A9:B9"/>
    <mergeCell ref="AI8:AJ8"/>
    <mergeCell ref="AK8:AL8"/>
    <mergeCell ref="AA8:AB8"/>
    <mergeCell ref="G8:H8"/>
    <mergeCell ref="I8:J8"/>
    <mergeCell ref="K8:L8"/>
    <mergeCell ref="M8:N8"/>
    <mergeCell ref="Q8:R8"/>
    <mergeCell ref="S8:T8"/>
    <mergeCell ref="U8:V8"/>
    <mergeCell ref="W8:X8"/>
    <mergeCell ref="M9:N9"/>
    <mergeCell ref="AE9:AF9"/>
    <mergeCell ref="AG9:AH9"/>
    <mergeCell ref="E8:F8"/>
    <mergeCell ref="O8:P8"/>
    <mergeCell ref="O9:P9"/>
    <mergeCell ref="E9:F9"/>
    <mergeCell ref="G9:H9"/>
    <mergeCell ref="I9:J9"/>
    <mergeCell ref="K9:L9"/>
    <mergeCell ref="AS9:AT9"/>
    <mergeCell ref="AU9:AV9"/>
    <mergeCell ref="AQ10:AR10"/>
    <mergeCell ref="AS10:AT10"/>
    <mergeCell ref="AU10:AV10"/>
    <mergeCell ref="AS13:AT13"/>
    <mergeCell ref="AU13:AV13"/>
    <mergeCell ref="AU11:AV11"/>
    <mergeCell ref="AC11:AD11"/>
    <mergeCell ref="AI12:AJ12"/>
    <mergeCell ref="AK12:AL12"/>
    <mergeCell ref="AM12:AN12"/>
    <mergeCell ref="AO12:AP12"/>
    <mergeCell ref="AO13:AP13"/>
    <mergeCell ref="AS11:AT11"/>
    <mergeCell ref="AU6:AX6"/>
    <mergeCell ref="O7:R7"/>
    <mergeCell ref="S7:AB7"/>
    <mergeCell ref="AC7:AF7"/>
    <mergeCell ref="AG7:AP7"/>
    <mergeCell ref="AQ7:AT7"/>
    <mergeCell ref="AU7:AV7"/>
    <mergeCell ref="AW7:AX7"/>
    <mergeCell ref="E6:R6"/>
    <mergeCell ref="S6:AF6"/>
    <mergeCell ref="O11:P11"/>
    <mergeCell ref="BB22:BC22"/>
    <mergeCell ref="BD22:BE22"/>
    <mergeCell ref="O16:P16"/>
    <mergeCell ref="AQ12:AR12"/>
    <mergeCell ref="AS12:AT12"/>
    <mergeCell ref="AU12:AV12"/>
    <mergeCell ref="AC14:AD14"/>
    <mergeCell ref="AU14:AV14"/>
    <mergeCell ref="AS14:AT14"/>
    <mergeCell ref="O10:P10"/>
    <mergeCell ref="AK9:AL9"/>
    <mergeCell ref="AM9:AN9"/>
    <mergeCell ref="AQ9:AR9"/>
    <mergeCell ref="AC10:AD10"/>
    <mergeCell ref="AO9:AP9"/>
    <mergeCell ref="S9:T9"/>
    <mergeCell ref="Y9:Z9"/>
    <mergeCell ref="S10:T10"/>
    <mergeCell ref="AM10:AN10"/>
    <mergeCell ref="BF22:BG22"/>
    <mergeCell ref="AS19:AT19"/>
    <mergeCell ref="AU19:AV19"/>
    <mergeCell ref="AQ15:AR15"/>
    <mergeCell ref="AS15:AT15"/>
    <mergeCell ref="AU15:AV15"/>
    <mergeCell ref="BB21:BC21"/>
    <mergeCell ref="BD21:BE21"/>
    <mergeCell ref="BF21:BG21"/>
    <mergeCell ref="BB19:BC19"/>
    <mergeCell ref="BF23:BG23"/>
    <mergeCell ref="BB24:BC24"/>
    <mergeCell ref="BD24:BE24"/>
    <mergeCell ref="BF24:BG24"/>
    <mergeCell ref="BF25:BG25"/>
    <mergeCell ref="BB26:BC26"/>
    <mergeCell ref="BD26:BE26"/>
    <mergeCell ref="BF26:BG26"/>
    <mergeCell ref="BF29:BG29"/>
    <mergeCell ref="BB27:BC27"/>
    <mergeCell ref="BD27:BE27"/>
    <mergeCell ref="BF27:BG27"/>
    <mergeCell ref="BB28:BC28"/>
    <mergeCell ref="BD28:BE28"/>
    <mergeCell ref="BF28:BG28"/>
    <mergeCell ref="AG6:AT6"/>
    <mergeCell ref="E7:N7"/>
    <mergeCell ref="BB29:BC29"/>
    <mergeCell ref="BD29:BE29"/>
    <mergeCell ref="BB25:BC25"/>
    <mergeCell ref="BD25:BE25"/>
    <mergeCell ref="BB23:BC23"/>
    <mergeCell ref="BD23:BE23"/>
    <mergeCell ref="AQ13:AR13"/>
    <mergeCell ref="AQ11:AR11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BJ45"/>
  <sheetViews>
    <sheetView showGridLines="0" view="pageBreakPreview" zoomScale="85" zoomScaleNormal="87" zoomScaleSheetLayoutView="85" workbookViewId="0" topLeftCell="A1">
      <selection activeCell="D3" sqref="D3:V3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62" width="2.3359375" style="2" customWidth="1"/>
    <col min="63" max="16384" width="8.88671875" style="2" customWidth="1"/>
  </cols>
  <sheetData>
    <row r="1" spans="1:62" ht="12.75" customHeight="1">
      <c r="A1" s="293" t="s">
        <v>68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69</v>
      </c>
      <c r="AS1" s="283"/>
      <c r="AT1" s="284"/>
      <c r="AU1" s="335" t="s">
        <v>410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71</v>
      </c>
      <c r="AS2" s="4"/>
      <c r="AT2" s="5"/>
      <c r="AU2" s="216" t="s">
        <v>411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72</v>
      </c>
      <c r="B3" s="309"/>
      <c r="C3" s="310"/>
      <c r="D3" s="287" t="s">
        <v>409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74</v>
      </c>
      <c r="X3" s="174"/>
      <c r="Y3" s="285"/>
      <c r="Z3" s="173" t="s">
        <v>75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76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77</v>
      </c>
      <c r="B4" s="170"/>
      <c r="C4" s="286"/>
      <c r="D4" s="506" t="s">
        <v>408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78</v>
      </c>
      <c r="X4" s="170"/>
      <c r="Y4" s="286"/>
      <c r="Z4" s="169" t="s">
        <v>79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80</v>
      </c>
      <c r="AS4" s="275"/>
      <c r="AT4" s="276"/>
      <c r="AU4" s="7"/>
      <c r="AV4" s="15">
        <v>1</v>
      </c>
      <c r="AW4" s="7"/>
      <c r="AX4" s="7" t="s">
        <v>81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70" t="s">
        <v>82</v>
      </c>
      <c r="B6" s="671"/>
      <c r="C6" s="672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 t="s">
        <v>412</v>
      </c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18"/>
      <c r="B7" s="719"/>
      <c r="C7" s="673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 t="s">
        <v>405</v>
      </c>
      <c r="AX7" s="724"/>
      <c r="AY7" s="659"/>
      <c r="AZ7" s="715"/>
      <c r="BA7" s="91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/>
      <c r="B8" s="719"/>
      <c r="C8" s="77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 t="s">
        <v>406</v>
      </c>
      <c r="AX8" s="724"/>
      <c r="AY8" s="726"/>
      <c r="AZ8" s="727"/>
      <c r="BA8" s="91"/>
      <c r="BB8" s="533" t="s">
        <v>407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6" t="s">
        <v>82</v>
      </c>
      <c r="B9" s="657"/>
      <c r="C9" s="660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>
        <v>7.85</v>
      </c>
      <c r="AX9" s="723"/>
      <c r="AY9" s="728"/>
      <c r="AZ9" s="729"/>
      <c r="BA9" s="92"/>
      <c r="BB9" s="739"/>
      <c r="BC9" s="740"/>
      <c r="BD9" s="741"/>
      <c r="BE9" s="742"/>
      <c r="BF9" s="740"/>
      <c r="BG9" s="740"/>
      <c r="BH9" s="13"/>
      <c r="BI9" s="13"/>
      <c r="BJ9" s="13"/>
    </row>
    <row r="10" spans="1:62" ht="11.25" customHeight="1">
      <c r="A10" s="688"/>
      <c r="B10" s="689"/>
      <c r="C10" s="690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>
        <f>(BB10+BD10+BF10)*AW9</f>
        <v>0</v>
      </c>
      <c r="AX10" s="664"/>
      <c r="AY10" s="668"/>
      <c r="AZ10" s="669"/>
      <c r="BA10" s="86"/>
      <c r="BB10" s="650"/>
      <c r="BC10" s="651"/>
      <c r="BD10" s="652"/>
      <c r="BE10" s="653"/>
      <c r="BF10" s="651"/>
      <c r="BG10" s="651"/>
      <c r="BH10" s="13"/>
      <c r="BI10" s="13"/>
      <c r="BJ10" s="13"/>
    </row>
    <row r="11" spans="1:62" ht="11.25" customHeight="1">
      <c r="A11" s="681"/>
      <c r="B11" s="682"/>
      <c r="C11" s="680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  <c r="T11" s="649"/>
      <c r="U11" s="649"/>
      <c r="V11" s="649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>
        <f>(BB11+BD11+BF11)*AW9</f>
        <v>0</v>
      </c>
      <c r="AX11" s="649"/>
      <c r="AY11" s="666"/>
      <c r="AZ11" s="667"/>
      <c r="BA11" s="87"/>
      <c r="BB11" s="674"/>
      <c r="BC11" s="675"/>
      <c r="BD11" s="743"/>
      <c r="BE11" s="744"/>
      <c r="BF11" s="675"/>
      <c r="BG11" s="675"/>
      <c r="BH11" s="13"/>
      <c r="BI11" s="13"/>
      <c r="BJ11" s="13"/>
    </row>
    <row r="12" spans="1:62" ht="11.25" customHeight="1">
      <c r="A12" s="685"/>
      <c r="B12" s="686"/>
      <c r="C12" s="687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>
        <f>(BB12+BD12+BF12)*AW9</f>
        <v>0</v>
      </c>
      <c r="AX12" s="665"/>
      <c r="AY12" s="665"/>
      <c r="AZ12" s="665"/>
      <c r="BA12" s="88"/>
      <c r="BB12" s="674"/>
      <c r="BC12" s="675"/>
      <c r="BD12" s="743"/>
      <c r="BE12" s="744"/>
      <c r="BF12" s="675"/>
      <c r="BG12" s="675"/>
      <c r="BH12" s="13"/>
      <c r="BI12" s="13"/>
      <c r="BJ12" s="13"/>
    </row>
    <row r="13" spans="1:62" ht="11.25" customHeight="1">
      <c r="A13" s="681"/>
      <c r="B13" s="682"/>
      <c r="C13" s="680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>
        <f>(BB13+BD13+BF13)*AW9</f>
        <v>0</v>
      </c>
      <c r="AX13" s="649"/>
      <c r="AY13" s="649"/>
      <c r="AZ13" s="649"/>
      <c r="BA13" s="87"/>
      <c r="BB13" s="674"/>
      <c r="BC13" s="675"/>
      <c r="BD13" s="743"/>
      <c r="BE13" s="744"/>
      <c r="BF13" s="675"/>
      <c r="BG13" s="675"/>
      <c r="BH13" s="13"/>
      <c r="BI13" s="13"/>
      <c r="BJ13" s="13"/>
    </row>
    <row r="14" spans="1:62" ht="11.25" customHeight="1">
      <c r="A14" s="681"/>
      <c r="B14" s="682"/>
      <c r="C14" s="680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>
        <f>(BB14+BD14+BF14)*AW9</f>
        <v>0</v>
      </c>
      <c r="AX14" s="649"/>
      <c r="AY14" s="649"/>
      <c r="AZ14" s="649"/>
      <c r="BA14" s="87"/>
      <c r="BB14" s="674"/>
      <c r="BC14" s="675"/>
      <c r="BD14" s="743"/>
      <c r="BE14" s="744"/>
      <c r="BF14" s="675"/>
      <c r="BG14" s="675"/>
      <c r="BH14" s="13"/>
      <c r="BI14" s="13"/>
      <c r="BJ14" s="13"/>
    </row>
    <row r="15" spans="1:62" ht="11.25" customHeight="1">
      <c r="A15" s="681"/>
      <c r="B15" s="682"/>
      <c r="C15" s="680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>
        <f>(BB15+BD15+BF15)*AW9</f>
        <v>0</v>
      </c>
      <c r="AX15" s="649"/>
      <c r="AY15" s="649"/>
      <c r="AZ15" s="649"/>
      <c r="BA15" s="87"/>
      <c r="BB15" s="674"/>
      <c r="BC15" s="675"/>
      <c r="BD15" s="743"/>
      <c r="BE15" s="744"/>
      <c r="BF15" s="675"/>
      <c r="BG15" s="675"/>
      <c r="BH15" s="13"/>
      <c r="BI15" s="13"/>
      <c r="BJ15" s="13"/>
    </row>
    <row r="16" spans="1:62" ht="11.25" customHeight="1">
      <c r="A16" s="681"/>
      <c r="B16" s="682"/>
      <c r="C16" s="680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>
        <f>(BB16+BD16+BF16)*AW9</f>
        <v>0</v>
      </c>
      <c r="AX16" s="649"/>
      <c r="AY16" s="649"/>
      <c r="AZ16" s="649"/>
      <c r="BA16" s="87"/>
      <c r="BB16" s="674"/>
      <c r="BC16" s="675"/>
      <c r="BD16" s="743"/>
      <c r="BE16" s="744"/>
      <c r="BF16" s="675"/>
      <c r="BG16" s="675"/>
      <c r="BH16" s="13"/>
      <c r="BI16" s="13"/>
      <c r="BJ16" s="13"/>
    </row>
    <row r="17" spans="1:62" ht="11.25" customHeight="1">
      <c r="A17" s="681"/>
      <c r="B17" s="682"/>
      <c r="C17" s="680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>
        <f>(BB17+BD17+BF17)*AW9</f>
        <v>0</v>
      </c>
      <c r="AX17" s="649"/>
      <c r="AY17" s="649"/>
      <c r="AZ17" s="649"/>
      <c r="BA17" s="87"/>
      <c r="BB17" s="674"/>
      <c r="BC17" s="675"/>
      <c r="BD17" s="743"/>
      <c r="BE17" s="744"/>
      <c r="BF17" s="675"/>
      <c r="BG17" s="675"/>
      <c r="BH17" s="13"/>
      <c r="BI17" s="13"/>
      <c r="BJ17" s="13"/>
    </row>
    <row r="18" spans="1:62" ht="11.25" customHeight="1">
      <c r="A18" s="681"/>
      <c r="B18" s="682"/>
      <c r="C18" s="680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>
        <f>(BB18+BD18+BF18)*AW9</f>
        <v>0</v>
      </c>
      <c r="AX18" s="649"/>
      <c r="AY18" s="649"/>
      <c r="AZ18" s="649"/>
      <c r="BA18" s="87"/>
      <c r="BB18" s="674"/>
      <c r="BC18" s="675"/>
      <c r="BD18" s="743"/>
      <c r="BE18" s="744"/>
      <c r="BF18" s="675"/>
      <c r="BG18" s="675"/>
      <c r="BH18" s="13"/>
      <c r="BI18" s="13"/>
      <c r="BJ18" s="13"/>
    </row>
    <row r="19" spans="1:62" ht="11.25" customHeight="1">
      <c r="A19" s="681"/>
      <c r="B19" s="682"/>
      <c r="C19" s="680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>
        <f>(BB19+BD19+BF19)*AW9</f>
        <v>0</v>
      </c>
      <c r="AX19" s="665"/>
      <c r="AY19" s="665"/>
      <c r="AZ19" s="665"/>
      <c r="BA19" s="88"/>
      <c r="BB19" s="641"/>
      <c r="BC19" s="642"/>
      <c r="BD19" s="643"/>
      <c r="BE19" s="644"/>
      <c r="BF19" s="642"/>
      <c r="BG19" s="642"/>
      <c r="BH19" s="13"/>
      <c r="BI19" s="13"/>
      <c r="BJ19" s="13"/>
    </row>
    <row r="20" spans="1:62" ht="11.25" customHeight="1">
      <c r="A20" s="681"/>
      <c r="B20" s="682"/>
      <c r="C20" s="680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>
        <f>(BB20+BD20+BF20)*AW9</f>
        <v>0</v>
      </c>
      <c r="AX20" s="649"/>
      <c r="AY20" s="666"/>
      <c r="AZ20" s="667"/>
      <c r="BA20" s="87"/>
      <c r="BB20" s="674"/>
      <c r="BC20" s="675"/>
      <c r="BD20" s="743"/>
      <c r="BE20" s="744"/>
      <c r="BF20" s="675"/>
      <c r="BG20" s="675"/>
      <c r="BH20" s="13"/>
      <c r="BI20" s="13"/>
      <c r="BJ20" s="13"/>
    </row>
    <row r="21" spans="1:62" ht="11.25" customHeight="1">
      <c r="A21" s="681"/>
      <c r="B21" s="682"/>
      <c r="C21" s="680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>
        <f>(BB21+BD21+BF21)*AW9</f>
        <v>0</v>
      </c>
      <c r="AX21" s="649"/>
      <c r="AY21" s="666"/>
      <c r="AZ21" s="667"/>
      <c r="BA21" s="87"/>
      <c r="BB21" s="674"/>
      <c r="BC21" s="675"/>
      <c r="BD21" s="743"/>
      <c r="BE21" s="744"/>
      <c r="BF21" s="675"/>
      <c r="BG21" s="675"/>
      <c r="BH21" s="13"/>
      <c r="BI21" s="13"/>
      <c r="BJ21" s="13"/>
    </row>
    <row r="22" spans="1:62" ht="11.25" customHeight="1">
      <c r="A22" s="701"/>
      <c r="B22" s="702"/>
      <c r="C22" s="703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65">
        <f>(BB22+BD22+BF22)*AW9</f>
        <v>0</v>
      </c>
      <c r="AX22" s="665"/>
      <c r="AY22" s="665"/>
      <c r="AZ22" s="665"/>
      <c r="BA22" s="88"/>
      <c r="BB22" s="674"/>
      <c r="BC22" s="675"/>
      <c r="BD22" s="743"/>
      <c r="BE22" s="744"/>
      <c r="BF22" s="675"/>
      <c r="BG22" s="675"/>
      <c r="BH22" s="13"/>
      <c r="BI22" s="13"/>
      <c r="BJ22" s="13"/>
    </row>
    <row r="23" spans="1:62" ht="11.25" customHeight="1">
      <c r="A23" s="681"/>
      <c r="B23" s="682"/>
      <c r="C23" s="680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>
        <f>(BB23+BD23+BF23)*AW9</f>
        <v>0</v>
      </c>
      <c r="AX23" s="649"/>
      <c r="AY23" s="649"/>
      <c r="AZ23" s="649"/>
      <c r="BA23" s="87"/>
      <c r="BB23" s="674"/>
      <c r="BC23" s="675"/>
      <c r="BD23" s="743"/>
      <c r="BE23" s="744"/>
      <c r="BF23" s="675"/>
      <c r="BG23" s="675"/>
      <c r="BH23" s="13"/>
      <c r="BI23" s="13"/>
      <c r="BJ23" s="13"/>
    </row>
    <row r="24" spans="1:62" ht="11.25" customHeight="1">
      <c r="A24" s="681"/>
      <c r="B24" s="682"/>
      <c r="C24" s="680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49"/>
      <c r="AU24" s="649"/>
      <c r="AV24" s="649"/>
      <c r="AW24" s="649">
        <f>(BB24+BD24+BF24)*AW9</f>
        <v>0</v>
      </c>
      <c r="AX24" s="649"/>
      <c r="AY24" s="649"/>
      <c r="AZ24" s="649"/>
      <c r="BA24" s="87"/>
      <c r="BB24" s="674"/>
      <c r="BC24" s="675"/>
      <c r="BD24" s="743"/>
      <c r="BE24" s="744"/>
      <c r="BF24" s="675"/>
      <c r="BG24" s="675"/>
      <c r="BH24" s="13"/>
      <c r="BI24" s="13"/>
      <c r="BJ24" s="13"/>
    </row>
    <row r="25" spans="1:62" ht="11.25" customHeight="1">
      <c r="A25" s="681"/>
      <c r="B25" s="682"/>
      <c r="C25" s="680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>
        <f>(BB25+BD25+BF25)*AW9</f>
        <v>0</v>
      </c>
      <c r="AX25" s="649"/>
      <c r="AY25" s="649"/>
      <c r="AZ25" s="649"/>
      <c r="BA25" s="87"/>
      <c r="BB25" s="674"/>
      <c r="BC25" s="675"/>
      <c r="BD25" s="743"/>
      <c r="BE25" s="744"/>
      <c r="BF25" s="675"/>
      <c r="BG25" s="675"/>
      <c r="BH25" s="13"/>
      <c r="BI25" s="13"/>
      <c r="BJ25" s="13"/>
    </row>
    <row r="26" spans="1:62" ht="11.25" customHeight="1">
      <c r="A26" s="681"/>
      <c r="B26" s="682"/>
      <c r="C26" s="680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>
        <f>(BB26+BD26+BF26)*AW9</f>
        <v>0</v>
      </c>
      <c r="AX26" s="649"/>
      <c r="AY26" s="649"/>
      <c r="AZ26" s="649"/>
      <c r="BA26" s="87"/>
      <c r="BB26" s="674"/>
      <c r="BC26" s="675"/>
      <c r="BD26" s="743"/>
      <c r="BE26" s="744"/>
      <c r="BF26" s="675"/>
      <c r="BG26" s="675"/>
      <c r="BH26" s="13"/>
      <c r="BI26" s="13"/>
      <c r="BJ26" s="13"/>
    </row>
    <row r="27" spans="1:62" ht="11.25" customHeight="1">
      <c r="A27" s="681"/>
      <c r="B27" s="682"/>
      <c r="C27" s="680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>
        <f>(BB27+BD27+BF27)*AW9</f>
        <v>0</v>
      </c>
      <c r="AX27" s="649"/>
      <c r="AY27" s="649"/>
      <c r="AZ27" s="649"/>
      <c r="BA27" s="87"/>
      <c r="BB27" s="674"/>
      <c r="BC27" s="675"/>
      <c r="BD27" s="743"/>
      <c r="BE27" s="744"/>
      <c r="BF27" s="675"/>
      <c r="BG27" s="675"/>
      <c r="BH27" s="13"/>
      <c r="BI27" s="13"/>
      <c r="BJ27" s="13"/>
    </row>
    <row r="28" spans="1:62" ht="11.25" customHeight="1">
      <c r="A28" s="681"/>
      <c r="B28" s="682"/>
      <c r="C28" s="680"/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>
        <f>(BB28+BD28+BF28)*AW9</f>
        <v>0</v>
      </c>
      <c r="AX28" s="649"/>
      <c r="AY28" s="649"/>
      <c r="AZ28" s="649"/>
      <c r="BA28" s="87"/>
      <c r="BB28" s="674"/>
      <c r="BC28" s="675"/>
      <c r="BD28" s="743"/>
      <c r="BE28" s="744"/>
      <c r="BF28" s="675"/>
      <c r="BG28" s="675"/>
      <c r="BH28" s="13"/>
      <c r="BI28" s="13"/>
      <c r="BJ28" s="13"/>
    </row>
    <row r="29" spans="1:62" ht="11.25" customHeight="1">
      <c r="A29" s="681"/>
      <c r="B29" s="682"/>
      <c r="C29" s="680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>
        <f>(BB29+BD29+BF29)*AW9</f>
        <v>0</v>
      </c>
      <c r="AX29" s="649"/>
      <c r="AY29" s="649"/>
      <c r="AZ29" s="649"/>
      <c r="BA29" s="87"/>
      <c r="BB29" s="674"/>
      <c r="BC29" s="675"/>
      <c r="BD29" s="743"/>
      <c r="BE29" s="744"/>
      <c r="BF29" s="675"/>
      <c r="BG29" s="675"/>
      <c r="BH29" s="13"/>
      <c r="BI29" s="13"/>
      <c r="BJ29" s="13"/>
    </row>
    <row r="30" spans="1:62" ht="11.25" customHeight="1">
      <c r="A30" s="681"/>
      <c r="B30" s="682"/>
      <c r="C30" s="680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87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11.25" customHeight="1">
      <c r="A31" s="681"/>
      <c r="B31" s="682"/>
      <c r="C31" s="680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/>
      <c r="AZ31" s="649"/>
      <c r="BA31" s="87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ht="11.25" customHeight="1">
      <c r="A32" s="681"/>
      <c r="B32" s="682"/>
      <c r="C32" s="680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/>
      <c r="AZ32" s="649"/>
      <c r="BA32" s="87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681"/>
      <c r="B33" s="682"/>
      <c r="C33" s="680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"/>
    </row>
    <row r="34" spans="1:62" ht="11.25" customHeight="1">
      <c r="A34" s="681"/>
      <c r="B34" s="682"/>
      <c r="C34" s="680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1.25" customHeight="1">
      <c r="A35" s="681"/>
      <c r="B35" s="682"/>
      <c r="C35" s="680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681"/>
      <c r="B36" s="682"/>
      <c r="C36" s="680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681"/>
      <c r="B37" s="682"/>
      <c r="C37" s="680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681"/>
      <c r="B38" s="682"/>
      <c r="C38" s="680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695"/>
      <c r="B39" s="696"/>
      <c r="C39" s="697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119</v>
      </c>
      <c r="B40" s="8"/>
      <c r="C40" s="72" t="s">
        <v>120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82</v>
      </c>
      <c r="B41" s="1"/>
      <c r="C41" s="11" t="s">
        <v>121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82</v>
      </c>
      <c r="B42" s="1"/>
      <c r="C42" s="11" t="s">
        <v>122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82</v>
      </c>
      <c r="B43" s="1"/>
      <c r="C43" s="11" t="s">
        <v>123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82</v>
      </c>
      <c r="B44" s="10"/>
      <c r="C44" s="12" t="s">
        <v>124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125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126</v>
      </c>
    </row>
  </sheetData>
  <mergeCells count="965"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  <mergeCell ref="BB25:BC25"/>
    <mergeCell ref="BD25:BE25"/>
    <mergeCell ref="BF25:BG25"/>
    <mergeCell ref="BB26:BC26"/>
    <mergeCell ref="BD26:BE26"/>
    <mergeCell ref="BF26:BG26"/>
    <mergeCell ref="BB23:BC23"/>
    <mergeCell ref="BD23:BE23"/>
    <mergeCell ref="BF23:BG23"/>
    <mergeCell ref="BB24:BC24"/>
    <mergeCell ref="BD24:BE24"/>
    <mergeCell ref="BF24:BG24"/>
    <mergeCell ref="BF22:BG22"/>
    <mergeCell ref="AS19:AT19"/>
    <mergeCell ref="AU19:AV19"/>
    <mergeCell ref="AO15:AP15"/>
    <mergeCell ref="AS15:AT15"/>
    <mergeCell ref="AU15:AV15"/>
    <mergeCell ref="BB21:BC21"/>
    <mergeCell ref="BD21:BE21"/>
    <mergeCell ref="BF21:BG21"/>
    <mergeCell ref="BB19:BC19"/>
    <mergeCell ref="U6:V6"/>
    <mergeCell ref="A9:B9"/>
    <mergeCell ref="BB22:BC22"/>
    <mergeCell ref="BD22:BE22"/>
    <mergeCell ref="AM16:AN16"/>
    <mergeCell ref="I7:J7"/>
    <mergeCell ref="M6:N6"/>
    <mergeCell ref="O6:P6"/>
    <mergeCell ref="M7:N7"/>
    <mergeCell ref="O7:P7"/>
    <mergeCell ref="AO12:AP12"/>
    <mergeCell ref="Y7:Z7"/>
    <mergeCell ref="AA7:AB7"/>
    <mergeCell ref="AC7:AD7"/>
    <mergeCell ref="AM11:AN11"/>
    <mergeCell ref="AO11:AP11"/>
    <mergeCell ref="AM10:AN10"/>
    <mergeCell ref="AG9:AH9"/>
    <mergeCell ref="AI9:AJ9"/>
    <mergeCell ref="AM9:AN9"/>
    <mergeCell ref="AS12:AT12"/>
    <mergeCell ref="AU12:AV12"/>
    <mergeCell ref="AQ14:AR14"/>
    <mergeCell ref="AU14:AV14"/>
    <mergeCell ref="AS14:AT14"/>
    <mergeCell ref="AO13:AP13"/>
    <mergeCell ref="AS13:AT13"/>
    <mergeCell ref="AU13:AV13"/>
    <mergeCell ref="AO16:AP16"/>
    <mergeCell ref="AS16:AT16"/>
    <mergeCell ref="AU16:AV16"/>
    <mergeCell ref="AO14:AP14"/>
    <mergeCell ref="AS11:AT11"/>
    <mergeCell ref="AU11:AV11"/>
    <mergeCell ref="AQ11:AR11"/>
    <mergeCell ref="AO9:AP9"/>
    <mergeCell ref="AS9:AT9"/>
    <mergeCell ref="AU9:AV9"/>
    <mergeCell ref="AO10:AP10"/>
    <mergeCell ref="AS10:AT10"/>
    <mergeCell ref="AU10:AV10"/>
    <mergeCell ref="AQ10:AR10"/>
    <mergeCell ref="AK9:AL9"/>
    <mergeCell ref="AS8:AT8"/>
    <mergeCell ref="AU8:AV8"/>
    <mergeCell ref="E9:F9"/>
    <mergeCell ref="G9:H9"/>
    <mergeCell ref="I9:J9"/>
    <mergeCell ref="K9:L9"/>
    <mergeCell ref="M9:N9"/>
    <mergeCell ref="AA9:AB9"/>
    <mergeCell ref="AC9:AD9"/>
    <mergeCell ref="AO8:AP8"/>
    <mergeCell ref="AG8:AH8"/>
    <mergeCell ref="AC8:AD8"/>
    <mergeCell ref="W8:X8"/>
    <mergeCell ref="Y8:Z8"/>
    <mergeCell ref="AA8:AB8"/>
    <mergeCell ref="AI8:AJ8"/>
    <mergeCell ref="AM8:AN8"/>
    <mergeCell ref="AK8:AL8"/>
    <mergeCell ref="I8:J8"/>
    <mergeCell ref="K8:L8"/>
    <mergeCell ref="M8:N8"/>
    <mergeCell ref="Q8:R8"/>
    <mergeCell ref="AI7:AJ7"/>
    <mergeCell ref="AM7:AN7"/>
    <mergeCell ref="AO7:AP7"/>
    <mergeCell ref="AK7:AL7"/>
    <mergeCell ref="AM6:AN6"/>
    <mergeCell ref="AO6:AP6"/>
    <mergeCell ref="AK6:AL6"/>
    <mergeCell ref="G7:H7"/>
    <mergeCell ref="K7:L7"/>
    <mergeCell ref="Q7:R7"/>
    <mergeCell ref="S7:T7"/>
    <mergeCell ref="U7:V7"/>
    <mergeCell ref="W7:X7"/>
    <mergeCell ref="AG7:AH7"/>
    <mergeCell ref="W6:X6"/>
    <mergeCell ref="AG6:AH6"/>
    <mergeCell ref="AI6:AJ6"/>
    <mergeCell ref="AE6:AF6"/>
    <mergeCell ref="Y6:Z6"/>
    <mergeCell ref="AA6:AB6"/>
    <mergeCell ref="AC6:AD6"/>
    <mergeCell ref="K6:L6"/>
    <mergeCell ref="Q6:R6"/>
    <mergeCell ref="S6:T6"/>
    <mergeCell ref="A6:B6"/>
    <mergeCell ref="I6:J6"/>
    <mergeCell ref="C9:D9"/>
    <mergeCell ref="C8:D8"/>
    <mergeCell ref="G6:H6"/>
    <mergeCell ref="E8:F8"/>
    <mergeCell ref="G8:H8"/>
    <mergeCell ref="C6:D6"/>
    <mergeCell ref="E6:F6"/>
    <mergeCell ref="C7:D7"/>
    <mergeCell ref="E7:F7"/>
    <mergeCell ref="AM21:AN21"/>
    <mergeCell ref="AO21:AP21"/>
    <mergeCell ref="AS21:AT21"/>
    <mergeCell ref="AU21:AV21"/>
    <mergeCell ref="BD19:BE19"/>
    <mergeCell ref="BF19:BG19"/>
    <mergeCell ref="BB20:BC20"/>
    <mergeCell ref="BD20:BE20"/>
    <mergeCell ref="BF20:BG20"/>
    <mergeCell ref="BB17:BC17"/>
    <mergeCell ref="BD17:BE17"/>
    <mergeCell ref="BF17:BG17"/>
    <mergeCell ref="BB18:BC18"/>
    <mergeCell ref="BD18:BE18"/>
    <mergeCell ref="BF18:BG18"/>
    <mergeCell ref="BB15:BC15"/>
    <mergeCell ref="BD15:BE15"/>
    <mergeCell ref="BF15:BG15"/>
    <mergeCell ref="BB16:BC16"/>
    <mergeCell ref="BD16:BE16"/>
    <mergeCell ref="BF16:BG16"/>
    <mergeCell ref="BB13:BC13"/>
    <mergeCell ref="BD13:BE13"/>
    <mergeCell ref="BF13:BG13"/>
    <mergeCell ref="BB14:BC14"/>
    <mergeCell ref="BD14:BE14"/>
    <mergeCell ref="BF14:BG14"/>
    <mergeCell ref="BD11:BE11"/>
    <mergeCell ref="BF11:BG11"/>
    <mergeCell ref="BB12:BC12"/>
    <mergeCell ref="BD12:BE12"/>
    <mergeCell ref="BF12:BG12"/>
    <mergeCell ref="U31:V31"/>
    <mergeCell ref="Y31:Z31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S10:T10"/>
    <mergeCell ref="Q10:R10"/>
    <mergeCell ref="Y12:Z12"/>
    <mergeCell ref="Q12:R12"/>
    <mergeCell ref="S12:T12"/>
    <mergeCell ref="U12:V12"/>
    <mergeCell ref="Q11:R11"/>
    <mergeCell ref="AE12:AF12"/>
    <mergeCell ref="AG12:AH12"/>
    <mergeCell ref="AI12:AJ12"/>
    <mergeCell ref="AC36:AD36"/>
    <mergeCell ref="AC34:AD34"/>
    <mergeCell ref="AC30:AD30"/>
    <mergeCell ref="AC35:AD35"/>
    <mergeCell ref="AC23:AD23"/>
    <mergeCell ref="AE35:AF35"/>
    <mergeCell ref="AG35:AH35"/>
    <mergeCell ref="AC12:AD12"/>
    <mergeCell ref="E10:F10"/>
    <mergeCell ref="AC31:AD31"/>
    <mergeCell ref="AA31:AB31"/>
    <mergeCell ref="W31:X31"/>
    <mergeCell ref="Q31:R31"/>
    <mergeCell ref="O12:P12"/>
    <mergeCell ref="AA10:AB10"/>
    <mergeCell ref="W10:X10"/>
    <mergeCell ref="AA11:AB11"/>
    <mergeCell ref="AY36:AZ36"/>
    <mergeCell ref="AU36:AV36"/>
    <mergeCell ref="K36:L36"/>
    <mergeCell ref="AW36:AX36"/>
    <mergeCell ref="AQ36:AR36"/>
    <mergeCell ref="Q36:R36"/>
    <mergeCell ref="S36:T36"/>
    <mergeCell ref="O36:P36"/>
    <mergeCell ref="U36:V36"/>
    <mergeCell ref="AA36:AB36"/>
    <mergeCell ref="E36:F36"/>
    <mergeCell ref="G36:H36"/>
    <mergeCell ref="O35:P35"/>
    <mergeCell ref="W36:X36"/>
    <mergeCell ref="E35:F35"/>
    <mergeCell ref="G35:H35"/>
    <mergeCell ref="K35:L35"/>
    <mergeCell ref="S35:T35"/>
    <mergeCell ref="I35:J35"/>
    <mergeCell ref="I36:J36"/>
    <mergeCell ref="AY35:AZ35"/>
    <mergeCell ref="AK35:AL35"/>
    <mergeCell ref="AM35:AN35"/>
    <mergeCell ref="AO35:AP35"/>
    <mergeCell ref="AU35:AV35"/>
    <mergeCell ref="AS35:AT35"/>
    <mergeCell ref="AW35:AX35"/>
    <mergeCell ref="AY34:AZ34"/>
    <mergeCell ref="AK34:AL34"/>
    <mergeCell ref="AM34:AN34"/>
    <mergeCell ref="AO34:AP34"/>
    <mergeCell ref="AU34:AV34"/>
    <mergeCell ref="AW34:AX34"/>
    <mergeCell ref="AS34:AT34"/>
    <mergeCell ref="A34:B34"/>
    <mergeCell ref="C34:D34"/>
    <mergeCell ref="E34:F34"/>
    <mergeCell ref="G34:H34"/>
    <mergeCell ref="K34:L34"/>
    <mergeCell ref="U34:V34"/>
    <mergeCell ref="W34:X34"/>
    <mergeCell ref="AA34:AB34"/>
    <mergeCell ref="O34:P34"/>
    <mergeCell ref="E33:F33"/>
    <mergeCell ref="G33:H33"/>
    <mergeCell ref="AY33:AZ33"/>
    <mergeCell ref="AU33:AV33"/>
    <mergeCell ref="AW33:AX33"/>
    <mergeCell ref="S33:T33"/>
    <mergeCell ref="K33:L33"/>
    <mergeCell ref="AC33:AD33"/>
    <mergeCell ref="AA33:AB33"/>
    <mergeCell ref="U33:V33"/>
    <mergeCell ref="AQ32:AR32"/>
    <mergeCell ref="AY32:AZ32"/>
    <mergeCell ref="AK32:AL32"/>
    <mergeCell ref="AM32:AN32"/>
    <mergeCell ref="AO32:AP32"/>
    <mergeCell ref="AU32:AV32"/>
    <mergeCell ref="AW32:AX32"/>
    <mergeCell ref="AS32:AT32"/>
    <mergeCell ref="AQ31:AR31"/>
    <mergeCell ref="AY31:AZ31"/>
    <mergeCell ref="AK31:AL31"/>
    <mergeCell ref="AM31:AN31"/>
    <mergeCell ref="AO31:AP31"/>
    <mergeCell ref="AU31:AV31"/>
    <mergeCell ref="AW31:AX31"/>
    <mergeCell ref="AS31:AT31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AY38:AZ38"/>
    <mergeCell ref="AK38:AL38"/>
    <mergeCell ref="AM38:AN38"/>
    <mergeCell ref="AO38:AP38"/>
    <mergeCell ref="AU38:AV38"/>
    <mergeCell ref="AW38:AX38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E37:F37"/>
    <mergeCell ref="G37:H37"/>
    <mergeCell ref="Q37:R37"/>
    <mergeCell ref="Q30:R30"/>
    <mergeCell ref="Q32:R32"/>
    <mergeCell ref="Q34:R34"/>
    <mergeCell ref="Q35:R35"/>
    <mergeCell ref="M34:N34"/>
    <mergeCell ref="M35:N35"/>
    <mergeCell ref="M36:N36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E18:F18"/>
    <mergeCell ref="G18:H18"/>
    <mergeCell ref="I18:J18"/>
    <mergeCell ref="O18:P18"/>
    <mergeCell ref="AY39:AZ39"/>
    <mergeCell ref="AM39:AN39"/>
    <mergeCell ref="AO39:AP39"/>
    <mergeCell ref="AU39:AV39"/>
    <mergeCell ref="AK30:AL30"/>
    <mergeCell ref="AW39:AX39"/>
    <mergeCell ref="AQ39:AR39"/>
    <mergeCell ref="AU37:AV37"/>
    <mergeCell ref="AW37:AX37"/>
    <mergeCell ref="AQ33:AR33"/>
    <mergeCell ref="AQ34:AR34"/>
    <mergeCell ref="AQ35:AR35"/>
    <mergeCell ref="AW30:AX30"/>
    <mergeCell ref="AQ30:AR30"/>
    <mergeCell ref="AY30:AZ30"/>
    <mergeCell ref="AM30:AN30"/>
    <mergeCell ref="AO30:AP30"/>
    <mergeCell ref="AU30:AV30"/>
    <mergeCell ref="AS30:AT30"/>
    <mergeCell ref="AA30:AB30"/>
    <mergeCell ref="A30:B30"/>
    <mergeCell ref="C30:D30"/>
    <mergeCell ref="E30:F30"/>
    <mergeCell ref="G30:H30"/>
    <mergeCell ref="S30:T30"/>
    <mergeCell ref="O30:P30"/>
    <mergeCell ref="K30:L30"/>
    <mergeCell ref="I30:J30"/>
    <mergeCell ref="M30:N30"/>
    <mergeCell ref="I39:J39"/>
    <mergeCell ref="AK39:AL39"/>
    <mergeCell ref="U39:V39"/>
    <mergeCell ref="W39:X39"/>
    <mergeCell ref="AA39:AB39"/>
    <mergeCell ref="AC39:AD39"/>
    <mergeCell ref="K39:L39"/>
    <mergeCell ref="O39:P39"/>
    <mergeCell ref="Q39:R39"/>
    <mergeCell ref="S39:T39"/>
    <mergeCell ref="A39:B39"/>
    <mergeCell ref="C39:D39"/>
    <mergeCell ref="E39:F39"/>
    <mergeCell ref="G39:H39"/>
    <mergeCell ref="AW29:AX29"/>
    <mergeCell ref="AQ29:AR29"/>
    <mergeCell ref="AY29:AZ29"/>
    <mergeCell ref="AM29:AN29"/>
    <mergeCell ref="AO29:AP29"/>
    <mergeCell ref="AU29:AV29"/>
    <mergeCell ref="AS29:AT29"/>
    <mergeCell ref="I29:J29"/>
    <mergeCell ref="O29:P29"/>
    <mergeCell ref="AC29:AD29"/>
    <mergeCell ref="AK29:AL29"/>
    <mergeCell ref="U29:V29"/>
    <mergeCell ref="W29:X29"/>
    <mergeCell ref="AA29:AB29"/>
    <mergeCell ref="K29:L29"/>
    <mergeCell ref="A29:B29"/>
    <mergeCell ref="C29:D29"/>
    <mergeCell ref="E29:F29"/>
    <mergeCell ref="G29:H29"/>
    <mergeCell ref="AW28:AX28"/>
    <mergeCell ref="AQ28:AR28"/>
    <mergeCell ref="AY28:AZ28"/>
    <mergeCell ref="AM28:AN28"/>
    <mergeCell ref="AO28:AP28"/>
    <mergeCell ref="AU28:AV28"/>
    <mergeCell ref="AS28:AT28"/>
    <mergeCell ref="I28:J28"/>
    <mergeCell ref="O28:P28"/>
    <mergeCell ref="AC28:AD28"/>
    <mergeCell ref="AK28:AL28"/>
    <mergeCell ref="U28:V28"/>
    <mergeCell ref="W28:X28"/>
    <mergeCell ref="AA28:AB28"/>
    <mergeCell ref="K28:L28"/>
    <mergeCell ref="AE28:AF28"/>
    <mergeCell ref="AG28:AH28"/>
    <mergeCell ref="A28:B28"/>
    <mergeCell ref="C28:D28"/>
    <mergeCell ref="E28:F28"/>
    <mergeCell ref="G28:H28"/>
    <mergeCell ref="AW27:AX27"/>
    <mergeCell ref="AQ27:AR27"/>
    <mergeCell ref="AY27:AZ27"/>
    <mergeCell ref="AM27:AN27"/>
    <mergeCell ref="AO27:AP27"/>
    <mergeCell ref="AU27:AV27"/>
    <mergeCell ref="AS27:AT27"/>
    <mergeCell ref="O27:P27"/>
    <mergeCell ref="AC27:AD27"/>
    <mergeCell ref="AK27:AL27"/>
    <mergeCell ref="U27:V27"/>
    <mergeCell ref="W27:X27"/>
    <mergeCell ref="AA27:AB27"/>
    <mergeCell ref="Q27:R27"/>
    <mergeCell ref="S27:T27"/>
    <mergeCell ref="AE27:AF27"/>
    <mergeCell ref="AG27:AH27"/>
    <mergeCell ref="A27:B27"/>
    <mergeCell ref="C27:D27"/>
    <mergeCell ref="E27:F27"/>
    <mergeCell ref="G27:H27"/>
    <mergeCell ref="AW26:AX26"/>
    <mergeCell ref="AQ26:AR26"/>
    <mergeCell ref="AY26:AZ26"/>
    <mergeCell ref="AM26:AN26"/>
    <mergeCell ref="AO26:AP26"/>
    <mergeCell ref="AU26:AV26"/>
    <mergeCell ref="AS26:AT26"/>
    <mergeCell ref="O26:P26"/>
    <mergeCell ref="AC26:AD26"/>
    <mergeCell ref="AK26:AL26"/>
    <mergeCell ref="U26:V26"/>
    <mergeCell ref="W26:X26"/>
    <mergeCell ref="AA26:AB26"/>
    <mergeCell ref="AE26:AF26"/>
    <mergeCell ref="AG26:AH26"/>
    <mergeCell ref="AI26:AJ26"/>
    <mergeCell ref="A26:B26"/>
    <mergeCell ref="C26:D26"/>
    <mergeCell ref="E26:F26"/>
    <mergeCell ref="G26:H26"/>
    <mergeCell ref="AW25:AX25"/>
    <mergeCell ref="AQ25:AR25"/>
    <mergeCell ref="AY25:AZ25"/>
    <mergeCell ref="AM25:AN25"/>
    <mergeCell ref="AO25:AP25"/>
    <mergeCell ref="AU25:AV25"/>
    <mergeCell ref="AS25:AT25"/>
    <mergeCell ref="I25:J25"/>
    <mergeCell ref="O25:P25"/>
    <mergeCell ref="AC25:AD25"/>
    <mergeCell ref="AK25:AL25"/>
    <mergeCell ref="U25:V25"/>
    <mergeCell ref="W25:X25"/>
    <mergeCell ref="AA25:AB25"/>
    <mergeCell ref="K25:L25"/>
    <mergeCell ref="Q25:R25"/>
    <mergeCell ref="S25:T25"/>
    <mergeCell ref="A25:B25"/>
    <mergeCell ref="C25:D25"/>
    <mergeCell ref="E25:F25"/>
    <mergeCell ref="G25:H25"/>
    <mergeCell ref="AW24:AX24"/>
    <mergeCell ref="AQ24:AR24"/>
    <mergeCell ref="AY24:AZ24"/>
    <mergeCell ref="AM24:AN24"/>
    <mergeCell ref="AO24:AP24"/>
    <mergeCell ref="AU24:AV24"/>
    <mergeCell ref="AS24:AT24"/>
    <mergeCell ref="I24:J24"/>
    <mergeCell ref="O24:P24"/>
    <mergeCell ref="AC24:AD24"/>
    <mergeCell ref="AK24:AL24"/>
    <mergeCell ref="U24:V24"/>
    <mergeCell ref="W24:X24"/>
    <mergeCell ref="AA24:AB24"/>
    <mergeCell ref="K24:L24"/>
    <mergeCell ref="AE24:AF24"/>
    <mergeCell ref="AG24:AH24"/>
    <mergeCell ref="A24:B24"/>
    <mergeCell ref="C24:D24"/>
    <mergeCell ref="E24:F24"/>
    <mergeCell ref="G24:H24"/>
    <mergeCell ref="AI23:AJ23"/>
    <mergeCell ref="AW23:AX23"/>
    <mergeCell ref="AQ23:AR23"/>
    <mergeCell ref="AY23:AZ23"/>
    <mergeCell ref="AM23:AN23"/>
    <mergeCell ref="AO23:AP23"/>
    <mergeCell ref="AU23:AV23"/>
    <mergeCell ref="AS23:AT23"/>
    <mergeCell ref="W23:X23"/>
    <mergeCell ref="AA23:AB23"/>
    <mergeCell ref="AE23:AF23"/>
    <mergeCell ref="AG23:AH23"/>
    <mergeCell ref="K22:L22"/>
    <mergeCell ref="A23:B23"/>
    <mergeCell ref="C23:D23"/>
    <mergeCell ref="E23:F23"/>
    <mergeCell ref="G23:H23"/>
    <mergeCell ref="K23:L23"/>
    <mergeCell ref="I22:J22"/>
    <mergeCell ref="I23:J23"/>
    <mergeCell ref="AW22:AX22"/>
    <mergeCell ref="AQ22:AR22"/>
    <mergeCell ref="AY22:AZ22"/>
    <mergeCell ref="AM22:AN22"/>
    <mergeCell ref="AO22:AP22"/>
    <mergeCell ref="AU22:AV22"/>
    <mergeCell ref="AS22:AT22"/>
    <mergeCell ref="AW21:AX21"/>
    <mergeCell ref="A22:B22"/>
    <mergeCell ref="C22:D22"/>
    <mergeCell ref="E22:F22"/>
    <mergeCell ref="G22:H22"/>
    <mergeCell ref="Q22:R22"/>
    <mergeCell ref="S22:T22"/>
    <mergeCell ref="O22:P22"/>
    <mergeCell ref="AC22:AD22"/>
    <mergeCell ref="AK22:AL22"/>
    <mergeCell ref="A21:B21"/>
    <mergeCell ref="C21:D21"/>
    <mergeCell ref="E21:F21"/>
    <mergeCell ref="G21:H21"/>
    <mergeCell ref="A20:B20"/>
    <mergeCell ref="C20:D20"/>
    <mergeCell ref="E20:F20"/>
    <mergeCell ref="G20:H20"/>
    <mergeCell ref="AW20:AX20"/>
    <mergeCell ref="AY17:AZ17"/>
    <mergeCell ref="AQ12:AR12"/>
    <mergeCell ref="AY14:AZ14"/>
    <mergeCell ref="AQ13:AR13"/>
    <mergeCell ref="AY13:AZ13"/>
    <mergeCell ref="AQ15:AR15"/>
    <mergeCell ref="AQ18:AR18"/>
    <mergeCell ref="AY12:AZ12"/>
    <mergeCell ref="AQ17:AR17"/>
    <mergeCell ref="AY15:AZ15"/>
    <mergeCell ref="AC16:AD16"/>
    <mergeCell ref="AK14:AL14"/>
    <mergeCell ref="AW14:AX14"/>
    <mergeCell ref="AE15:AF15"/>
    <mergeCell ref="AG15:AH15"/>
    <mergeCell ref="AI15:AJ15"/>
    <mergeCell ref="AE16:AF16"/>
    <mergeCell ref="AG16:AH16"/>
    <mergeCell ref="AI16:AJ16"/>
    <mergeCell ref="AY18:AZ18"/>
    <mergeCell ref="AK18:AL18"/>
    <mergeCell ref="AY16:AZ16"/>
    <mergeCell ref="AW16:AX16"/>
    <mergeCell ref="AK17:AL17"/>
    <mergeCell ref="AW18:AX18"/>
    <mergeCell ref="AK16:AL16"/>
    <mergeCell ref="AQ16:AR16"/>
    <mergeCell ref="AM18:AN18"/>
    <mergeCell ref="AO18:AP18"/>
    <mergeCell ref="AW12:AX12"/>
    <mergeCell ref="K12:L12"/>
    <mergeCell ref="K11:L11"/>
    <mergeCell ref="AC15:AD15"/>
    <mergeCell ref="K13:L13"/>
    <mergeCell ref="AW13:AX13"/>
    <mergeCell ref="O13:P13"/>
    <mergeCell ref="AC13:AD13"/>
    <mergeCell ref="O15:P15"/>
    <mergeCell ref="S11:T11"/>
    <mergeCell ref="AY21:AZ21"/>
    <mergeCell ref="K10:L10"/>
    <mergeCell ref="O10:P10"/>
    <mergeCell ref="Z3:AQ3"/>
    <mergeCell ref="Z4:AQ4"/>
    <mergeCell ref="AC10:AD10"/>
    <mergeCell ref="O11:P11"/>
    <mergeCell ref="AK11:AL11"/>
    <mergeCell ref="AK10:AL10"/>
    <mergeCell ref="AW15:AX15"/>
    <mergeCell ref="AQ37:AR37"/>
    <mergeCell ref="AY37:AZ37"/>
    <mergeCell ref="AQ38:AR38"/>
    <mergeCell ref="K15:L15"/>
    <mergeCell ref="AQ19:AR19"/>
    <mergeCell ref="AY19:AZ19"/>
    <mergeCell ref="AW17:AX17"/>
    <mergeCell ref="AY20:AZ20"/>
    <mergeCell ref="AQ21:AR21"/>
    <mergeCell ref="AQ20:AR20"/>
    <mergeCell ref="AW19:AX19"/>
    <mergeCell ref="E19:F19"/>
    <mergeCell ref="G19:H19"/>
    <mergeCell ref="W19:X19"/>
    <mergeCell ref="K19:L19"/>
    <mergeCell ref="AC19:AD19"/>
    <mergeCell ref="O19:P19"/>
    <mergeCell ref="AE19:AF19"/>
    <mergeCell ref="AG19:AH19"/>
    <mergeCell ref="AI19:AJ19"/>
    <mergeCell ref="O17:P17"/>
    <mergeCell ref="I19:J19"/>
    <mergeCell ref="K17:L17"/>
    <mergeCell ref="K18:L18"/>
    <mergeCell ref="I17:J17"/>
    <mergeCell ref="O20:P20"/>
    <mergeCell ref="K20:L20"/>
    <mergeCell ref="K21:L21"/>
    <mergeCell ref="I21:J21"/>
    <mergeCell ref="M20:N20"/>
    <mergeCell ref="M21:N21"/>
    <mergeCell ref="I15:J15"/>
    <mergeCell ref="K16:L16"/>
    <mergeCell ref="U20:V20"/>
    <mergeCell ref="W20:X20"/>
    <mergeCell ref="O16:P16"/>
    <mergeCell ref="S18:T18"/>
    <mergeCell ref="Q20:R20"/>
    <mergeCell ref="Q19:R19"/>
    <mergeCell ref="U19:V19"/>
    <mergeCell ref="Q18:R18"/>
    <mergeCell ref="K14:L14"/>
    <mergeCell ref="A1:AQ2"/>
    <mergeCell ref="G11:H11"/>
    <mergeCell ref="O14:P14"/>
    <mergeCell ref="AC14:AD14"/>
    <mergeCell ref="W13:X13"/>
    <mergeCell ref="AA13:AB13"/>
    <mergeCell ref="I11:J11"/>
    <mergeCell ref="I12:J12"/>
    <mergeCell ref="A8:B8"/>
    <mergeCell ref="AU1:BA1"/>
    <mergeCell ref="AY3:AZ3"/>
    <mergeCell ref="AR4:AT4"/>
    <mergeCell ref="AR3:AT3"/>
    <mergeCell ref="AU3:AV3"/>
    <mergeCell ref="AW3:AX3"/>
    <mergeCell ref="AU2:BA2"/>
    <mergeCell ref="AR1:AT1"/>
    <mergeCell ref="A3:C3"/>
    <mergeCell ref="A4:C4"/>
    <mergeCell ref="W3:Y3"/>
    <mergeCell ref="W4:Y4"/>
    <mergeCell ref="D3:V3"/>
    <mergeCell ref="D4:V4"/>
    <mergeCell ref="E13:F13"/>
    <mergeCell ref="G10:H10"/>
    <mergeCell ref="I10:J10"/>
    <mergeCell ref="E12:F12"/>
    <mergeCell ref="E11:F11"/>
    <mergeCell ref="G12:H12"/>
    <mergeCell ref="I13:J13"/>
    <mergeCell ref="C12:D12"/>
    <mergeCell ref="A15:B15"/>
    <mergeCell ref="C15:D15"/>
    <mergeCell ref="A12:B12"/>
    <mergeCell ref="A14:B14"/>
    <mergeCell ref="A10:B10"/>
    <mergeCell ref="C10:D10"/>
    <mergeCell ref="A11:B11"/>
    <mergeCell ref="C11:D11"/>
    <mergeCell ref="A18:B18"/>
    <mergeCell ref="C18:D18"/>
    <mergeCell ref="A19:B19"/>
    <mergeCell ref="C19:D19"/>
    <mergeCell ref="E14:F14"/>
    <mergeCell ref="A17:B17"/>
    <mergeCell ref="C17:D17"/>
    <mergeCell ref="E15:F15"/>
    <mergeCell ref="E17:F17"/>
    <mergeCell ref="E16:F16"/>
    <mergeCell ref="A16:B16"/>
    <mergeCell ref="C16:D16"/>
    <mergeCell ref="S20:T20"/>
    <mergeCell ref="Y20:Z20"/>
    <mergeCell ref="S19:T19"/>
    <mergeCell ref="G13:H13"/>
    <mergeCell ref="G15:H15"/>
    <mergeCell ref="G17:H17"/>
    <mergeCell ref="G14:H14"/>
    <mergeCell ref="I14:J14"/>
    <mergeCell ref="I16:J16"/>
    <mergeCell ref="Q16:R16"/>
    <mergeCell ref="G16:H16"/>
    <mergeCell ref="S14:T14"/>
    <mergeCell ref="AA14:AB14"/>
    <mergeCell ref="AC20:AD20"/>
    <mergeCell ref="U18:V18"/>
    <mergeCell ref="W18:X18"/>
    <mergeCell ref="S17:T17"/>
    <mergeCell ref="U17:V17"/>
    <mergeCell ref="W17:X17"/>
    <mergeCell ref="AA18:AB18"/>
    <mergeCell ref="AA38:AB38"/>
    <mergeCell ref="AC38:AD38"/>
    <mergeCell ref="AE38:AF38"/>
    <mergeCell ref="A7:B7"/>
    <mergeCell ref="AA17:AB17"/>
    <mergeCell ref="Q17:R17"/>
    <mergeCell ref="AC17:AD17"/>
    <mergeCell ref="C14:D14"/>
    <mergeCell ref="A13:B13"/>
    <mergeCell ref="C13:D13"/>
    <mergeCell ref="AG22:AH22"/>
    <mergeCell ref="AI22:AJ22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A16:AB16"/>
    <mergeCell ref="AC18:AD18"/>
    <mergeCell ref="AA22:AB22"/>
    <mergeCell ref="AE22:AF22"/>
    <mergeCell ref="AC21:AD21"/>
    <mergeCell ref="AE21:AF21"/>
    <mergeCell ref="AE17:AF17"/>
    <mergeCell ref="AK37:AL37"/>
    <mergeCell ref="AM37:AN37"/>
    <mergeCell ref="AO37:AP37"/>
    <mergeCell ref="AK36:AL36"/>
    <mergeCell ref="AM36:AN36"/>
    <mergeCell ref="AO36:AP36"/>
    <mergeCell ref="AI35:AJ35"/>
    <mergeCell ref="AE36:AF36"/>
    <mergeCell ref="AG36:AH36"/>
    <mergeCell ref="AI36:AJ36"/>
    <mergeCell ref="AE33:AF33"/>
    <mergeCell ref="AG33:AH33"/>
    <mergeCell ref="AI33:AJ33"/>
    <mergeCell ref="AE34:AF34"/>
    <mergeCell ref="AG34:AH34"/>
    <mergeCell ref="AI34:AJ34"/>
    <mergeCell ref="AC32:AD32"/>
    <mergeCell ref="AE32:AF32"/>
    <mergeCell ref="AG32:AH32"/>
    <mergeCell ref="AI32:AJ32"/>
    <mergeCell ref="AE30:AF30"/>
    <mergeCell ref="AG30:AH30"/>
    <mergeCell ref="AI30:AJ30"/>
    <mergeCell ref="AE31:AF31"/>
    <mergeCell ref="AG31:AH31"/>
    <mergeCell ref="AI31:AJ31"/>
    <mergeCell ref="AI28:AJ28"/>
    <mergeCell ref="AE29:AF29"/>
    <mergeCell ref="AG29:AH29"/>
    <mergeCell ref="AI29:AJ29"/>
    <mergeCell ref="AI27:AJ27"/>
    <mergeCell ref="AI24:AJ24"/>
    <mergeCell ref="AE25:AF25"/>
    <mergeCell ref="AG25:AH25"/>
    <mergeCell ref="AI25:AJ25"/>
    <mergeCell ref="AG21:AH21"/>
    <mergeCell ref="AI21:AJ21"/>
    <mergeCell ref="AE20:AF20"/>
    <mergeCell ref="AG20:AH20"/>
    <mergeCell ref="AI20:AJ20"/>
    <mergeCell ref="AG17:AH17"/>
    <mergeCell ref="AI17:AJ17"/>
    <mergeCell ref="AE18:AF18"/>
    <mergeCell ref="AG18:AH18"/>
    <mergeCell ref="AI18:AJ18"/>
    <mergeCell ref="AE13:AF13"/>
    <mergeCell ref="AG13:AH13"/>
    <mergeCell ref="AI13:AJ13"/>
    <mergeCell ref="AE14:AF14"/>
    <mergeCell ref="AG14:AH14"/>
    <mergeCell ref="AI14:AJ14"/>
    <mergeCell ref="Y39:Z39"/>
    <mergeCell ref="AA12:AB12"/>
    <mergeCell ref="AA15:AB15"/>
    <mergeCell ref="AA19:AB19"/>
    <mergeCell ref="AA21:AB21"/>
    <mergeCell ref="AA32:AB32"/>
    <mergeCell ref="AA35:AB35"/>
    <mergeCell ref="AA20:AB20"/>
    <mergeCell ref="Y36:Z36"/>
    <mergeCell ref="Y37:Z37"/>
    <mergeCell ref="U38:V38"/>
    <mergeCell ref="W38:X38"/>
    <mergeCell ref="Y38:Z38"/>
    <mergeCell ref="Y33:Z33"/>
    <mergeCell ref="Y34:Z34"/>
    <mergeCell ref="W33:X33"/>
    <mergeCell ref="U35:V35"/>
    <mergeCell ref="W35:X35"/>
    <mergeCell ref="Y35:Z35"/>
    <mergeCell ref="U32:V32"/>
    <mergeCell ref="W32:X32"/>
    <mergeCell ref="Y32:Z32"/>
    <mergeCell ref="Q29:R29"/>
    <mergeCell ref="S29:T29"/>
    <mergeCell ref="Y29:Z29"/>
    <mergeCell ref="Y30:Z30"/>
    <mergeCell ref="U30:V30"/>
    <mergeCell ref="W30:X30"/>
    <mergeCell ref="S32:T32"/>
    <mergeCell ref="Y27:Z27"/>
    <mergeCell ref="Q28:R28"/>
    <mergeCell ref="S28:T28"/>
    <mergeCell ref="Y28:Z28"/>
    <mergeCell ref="Y25:Z25"/>
    <mergeCell ref="Q26:R26"/>
    <mergeCell ref="S26:T26"/>
    <mergeCell ref="Y26:Z26"/>
    <mergeCell ref="Y22:Z22"/>
    <mergeCell ref="Y23:Z23"/>
    <mergeCell ref="Q24:R24"/>
    <mergeCell ref="S24:T24"/>
    <mergeCell ref="Y24:Z24"/>
    <mergeCell ref="U22:V22"/>
    <mergeCell ref="W22:X22"/>
    <mergeCell ref="Q23:R23"/>
    <mergeCell ref="S23:T23"/>
    <mergeCell ref="U23:V23"/>
    <mergeCell ref="Q21:R21"/>
    <mergeCell ref="S21:T21"/>
    <mergeCell ref="U21:V21"/>
    <mergeCell ref="W21:X21"/>
    <mergeCell ref="Y21:Z21"/>
    <mergeCell ref="Y16:Z16"/>
    <mergeCell ref="Y17:Z17"/>
    <mergeCell ref="Y18:Z18"/>
    <mergeCell ref="Y19:Z19"/>
    <mergeCell ref="U16:V16"/>
    <mergeCell ref="W16:X16"/>
    <mergeCell ref="Q14:R14"/>
    <mergeCell ref="W14:X14"/>
    <mergeCell ref="S16:T16"/>
    <mergeCell ref="U14:V14"/>
    <mergeCell ref="U13:V13"/>
    <mergeCell ref="Y13:Z13"/>
    <mergeCell ref="Y14:Z14"/>
    <mergeCell ref="Q15:R15"/>
    <mergeCell ref="S15:T15"/>
    <mergeCell ref="U15:V15"/>
    <mergeCell ref="Y15:Z15"/>
    <mergeCell ref="W15:X15"/>
    <mergeCell ref="AS37:AT37"/>
    <mergeCell ref="AS38:AT38"/>
    <mergeCell ref="AS39:AT39"/>
    <mergeCell ref="AS36:AT36"/>
    <mergeCell ref="AS33:AT33"/>
    <mergeCell ref="AK21:AL21"/>
    <mergeCell ref="AK20:AL20"/>
    <mergeCell ref="AM20:AN20"/>
    <mergeCell ref="AO20:AP20"/>
    <mergeCell ref="AS20:AT20"/>
    <mergeCell ref="AK33:AL33"/>
    <mergeCell ref="AM33:AN33"/>
    <mergeCell ref="AO33:AP33"/>
    <mergeCell ref="AK23:AL23"/>
    <mergeCell ref="AU20:AV20"/>
    <mergeCell ref="AK19:AL19"/>
    <mergeCell ref="AM17:AN17"/>
    <mergeCell ref="AO17:AP17"/>
    <mergeCell ref="AS17:AT17"/>
    <mergeCell ref="AU17:AV17"/>
    <mergeCell ref="AS18:AT18"/>
    <mergeCell ref="AU18:AV18"/>
    <mergeCell ref="AM19:AN19"/>
    <mergeCell ref="AO19:AP19"/>
    <mergeCell ref="AM15:AN15"/>
    <mergeCell ref="AK12:AL12"/>
    <mergeCell ref="AK13:AL13"/>
    <mergeCell ref="AK15:AL15"/>
    <mergeCell ref="AM14:AN14"/>
    <mergeCell ref="AM12:AN12"/>
    <mergeCell ref="AM13:AN13"/>
    <mergeCell ref="AS6:AT6"/>
    <mergeCell ref="AU6:AV6"/>
    <mergeCell ref="AS7:AT7"/>
    <mergeCell ref="AU7:AV7"/>
    <mergeCell ref="AW9:AX9"/>
    <mergeCell ref="AW8:AX8"/>
    <mergeCell ref="AW7:AX7"/>
    <mergeCell ref="AW6:AX6"/>
    <mergeCell ref="AQ6:AR6"/>
    <mergeCell ref="AQ7:AR7"/>
    <mergeCell ref="AQ8:AR8"/>
    <mergeCell ref="AQ9:AR9"/>
    <mergeCell ref="AY6:AZ6"/>
    <mergeCell ref="AY7:AZ7"/>
    <mergeCell ref="AY8:AZ8"/>
    <mergeCell ref="AY9:AZ9"/>
    <mergeCell ref="AY11:AZ11"/>
    <mergeCell ref="AY10:AZ10"/>
    <mergeCell ref="AW10:AX10"/>
    <mergeCell ref="AW11:AX11"/>
    <mergeCell ref="AE10:AF10"/>
    <mergeCell ref="AG10:AH10"/>
    <mergeCell ref="AI10:AJ10"/>
    <mergeCell ref="AC11:AD11"/>
    <mergeCell ref="AE11:AF11"/>
    <mergeCell ref="AG11:AH11"/>
    <mergeCell ref="AI11:AJ11"/>
    <mergeCell ref="M38:N38"/>
    <mergeCell ref="M39:N39"/>
    <mergeCell ref="O8:P8"/>
    <mergeCell ref="O9:P9"/>
    <mergeCell ref="M11:N11"/>
    <mergeCell ref="M10:N10"/>
    <mergeCell ref="O23:P23"/>
    <mergeCell ref="O21:P21"/>
    <mergeCell ref="O38:P38"/>
    <mergeCell ref="M37:N37"/>
    <mergeCell ref="I37:J37"/>
    <mergeCell ref="I38:J38"/>
    <mergeCell ref="M12:N12"/>
    <mergeCell ref="M13:N13"/>
    <mergeCell ref="M14:N14"/>
    <mergeCell ref="M15:N15"/>
    <mergeCell ref="M16:N16"/>
    <mergeCell ref="M17:N17"/>
    <mergeCell ref="M18:N18"/>
    <mergeCell ref="M19:N19"/>
    <mergeCell ref="M32:N32"/>
    <mergeCell ref="I20:J20"/>
    <mergeCell ref="W12:X12"/>
    <mergeCell ref="M26:N26"/>
    <mergeCell ref="M27:N27"/>
    <mergeCell ref="M28:N28"/>
    <mergeCell ref="M29:N29"/>
    <mergeCell ref="I26:J26"/>
    <mergeCell ref="K26:L26"/>
    <mergeCell ref="M22:N22"/>
    <mergeCell ref="I34:J34"/>
    <mergeCell ref="Y9:Z9"/>
    <mergeCell ref="U11:V11"/>
    <mergeCell ref="W11:X11"/>
    <mergeCell ref="Y11:Z11"/>
    <mergeCell ref="U10:V10"/>
    <mergeCell ref="Y10:Z10"/>
    <mergeCell ref="I33:J33"/>
    <mergeCell ref="M33:N33"/>
    <mergeCell ref="M31:N31"/>
    <mergeCell ref="I27:J27"/>
    <mergeCell ref="K27:L27"/>
    <mergeCell ref="S9:T9"/>
    <mergeCell ref="U9:V9"/>
    <mergeCell ref="Q9:R9"/>
    <mergeCell ref="M23:N23"/>
    <mergeCell ref="M24:N24"/>
    <mergeCell ref="M25:N25"/>
    <mergeCell ref="Q13:R13"/>
    <mergeCell ref="S13:T13"/>
    <mergeCell ref="W9:X9"/>
    <mergeCell ref="AE7:AF7"/>
    <mergeCell ref="S8:T8"/>
    <mergeCell ref="U8:V8"/>
    <mergeCell ref="AE8:AF8"/>
    <mergeCell ref="AE9:AF9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BT94"/>
  <sheetViews>
    <sheetView showGridLines="0" view="pageBreakPreview" zoomScaleSheetLayoutView="100" workbookViewId="0" topLeftCell="A1">
      <selection activeCell="Q10" sqref="Q10:R10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293" t="s">
        <v>217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149" t="s">
        <v>218</v>
      </c>
      <c r="AS1" s="150"/>
      <c r="AT1" s="151"/>
      <c r="AU1" s="158" t="s">
        <v>219</v>
      </c>
      <c r="AV1" s="158"/>
      <c r="AW1" s="158"/>
      <c r="AX1" s="158"/>
      <c r="AY1" s="158"/>
      <c r="AZ1" s="158"/>
      <c r="BA1" s="158"/>
      <c r="BB1" s="8"/>
      <c r="BC1" s="8"/>
      <c r="BD1" s="8"/>
      <c r="BE1" s="8"/>
      <c r="BF1" s="8"/>
      <c r="BG1" s="8"/>
      <c r="BH1" s="8"/>
      <c r="BI1" s="8"/>
      <c r="BJ1" s="18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80" t="s">
        <v>721</v>
      </c>
      <c r="AV2" s="281"/>
      <c r="AW2" s="281"/>
      <c r="AX2" s="281"/>
      <c r="AY2" s="281"/>
      <c r="AZ2" s="281"/>
      <c r="BA2" s="281"/>
      <c r="BB2" s="1"/>
      <c r="BC2" s="1"/>
      <c r="BD2" s="1"/>
      <c r="BE2" s="1"/>
      <c r="BF2" s="1"/>
      <c r="BG2" s="1"/>
      <c r="BH2" s="1"/>
      <c r="BI2" s="1"/>
      <c r="BJ2" s="24"/>
    </row>
    <row r="3" spans="1:62" ht="11.25" customHeight="1">
      <c r="A3" s="308" t="s">
        <v>221</v>
      </c>
      <c r="B3" s="309"/>
      <c r="C3" s="310"/>
      <c r="D3" s="287" t="s">
        <v>324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146" t="s">
        <v>224</v>
      </c>
      <c r="AS3" s="147"/>
      <c r="AT3" s="148"/>
      <c r="AU3" s="215">
        <v>0</v>
      </c>
      <c r="AV3" s="215"/>
      <c r="AW3" s="272">
        <v>1</v>
      </c>
      <c r="AX3" s="272"/>
      <c r="AY3" s="272"/>
      <c r="AZ3" s="273"/>
      <c r="BA3" s="142"/>
      <c r="BB3" s="1"/>
      <c r="BC3" s="1"/>
      <c r="BD3" s="1"/>
      <c r="BE3" s="1"/>
      <c r="BF3" s="1"/>
      <c r="BG3" s="1"/>
      <c r="BH3" s="1"/>
      <c r="BI3" s="1"/>
      <c r="BJ3" s="24"/>
    </row>
    <row r="4" spans="1:62" ht="11.25" customHeight="1">
      <c r="A4" s="311" t="s">
        <v>225</v>
      </c>
      <c r="B4" s="170"/>
      <c r="C4" s="286"/>
      <c r="D4" s="290" t="s">
        <v>302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2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143" t="s">
        <v>228</v>
      </c>
      <c r="AS4" s="144"/>
      <c r="AT4" s="145"/>
      <c r="AU4" s="7"/>
      <c r="AV4" s="7">
        <v>1</v>
      </c>
      <c r="AW4" s="7"/>
      <c r="AX4" s="7" t="s">
        <v>229</v>
      </c>
      <c r="AY4" s="7"/>
      <c r="AZ4" s="77">
        <v>1</v>
      </c>
      <c r="BA4" s="7"/>
      <c r="BB4" s="1"/>
      <c r="BC4" s="1"/>
      <c r="BD4" s="1"/>
      <c r="BE4" s="1"/>
      <c r="BF4" s="1"/>
      <c r="BG4" s="1"/>
      <c r="BH4" s="1"/>
      <c r="BI4" s="1"/>
      <c r="BJ4" s="24"/>
    </row>
    <row r="5" spans="1:62" ht="11.2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8"/>
      <c r="BB5" s="1"/>
      <c r="BC5" s="1"/>
      <c r="BD5" s="1"/>
      <c r="BE5" s="1"/>
      <c r="BF5" s="1"/>
      <c r="BG5" s="1"/>
      <c r="BH5" s="1"/>
      <c r="BI5" s="1"/>
      <c r="BJ5" s="24"/>
    </row>
    <row r="6" spans="1:62" ht="11.25" customHeight="1">
      <c r="A6" s="6"/>
      <c r="B6" s="1"/>
      <c r="C6" s="1"/>
      <c r="D6" s="1"/>
      <c r="E6" s="1"/>
      <c r="F6" s="1"/>
      <c r="G6" s="1"/>
      <c r="H6" s="1"/>
      <c r="I6" s="7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4"/>
    </row>
    <row r="7" spans="1:72" ht="11.25" customHeight="1">
      <c r="A7" s="389" t="s">
        <v>320</v>
      </c>
      <c r="B7" s="390"/>
      <c r="C7" s="390"/>
      <c r="D7" s="391"/>
      <c r="E7" s="341" t="s">
        <v>230</v>
      </c>
      <c r="F7" s="342"/>
      <c r="G7" s="299"/>
      <c r="H7" s="300"/>
      <c r="I7" s="79" t="s">
        <v>321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1"/>
      <c r="AT7" s="81"/>
      <c r="AU7" s="81"/>
      <c r="AV7" s="81"/>
      <c r="AW7" s="81"/>
      <c r="AX7" s="81"/>
      <c r="AY7" s="81"/>
      <c r="AZ7" s="81"/>
      <c r="BA7" s="80"/>
      <c r="BB7" s="80"/>
      <c r="BC7" s="80"/>
      <c r="BD7" s="80"/>
      <c r="BE7" s="80"/>
      <c r="BF7" s="80"/>
      <c r="BG7" s="80"/>
      <c r="BH7" s="80"/>
      <c r="BI7" s="81"/>
      <c r="BJ7" s="82"/>
      <c r="BK7" s="71"/>
      <c r="BL7" s="80"/>
      <c r="BM7" s="80"/>
      <c r="BN7" s="80"/>
      <c r="BO7" s="80"/>
      <c r="BP7" s="80"/>
      <c r="BQ7" s="80"/>
      <c r="BR7" s="80"/>
      <c r="BS7" s="80"/>
      <c r="BT7" s="83"/>
    </row>
    <row r="8" spans="1:72" ht="11.25" customHeight="1">
      <c r="A8" s="392"/>
      <c r="B8" s="393"/>
      <c r="C8" s="393"/>
      <c r="D8" s="394"/>
      <c r="E8" s="343"/>
      <c r="F8" s="344"/>
      <c r="G8" s="301"/>
      <c r="H8" s="302"/>
      <c r="I8" s="303"/>
      <c r="J8" s="304"/>
      <c r="K8" s="180"/>
      <c r="L8" s="178"/>
      <c r="M8" s="307"/>
      <c r="N8" s="307"/>
      <c r="O8" s="305"/>
      <c r="P8" s="306"/>
      <c r="Q8" s="396"/>
      <c r="R8" s="396"/>
      <c r="S8" s="395"/>
      <c r="T8" s="313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76"/>
      <c r="BK8" s="330"/>
      <c r="BL8" s="183"/>
      <c r="BM8" s="183"/>
      <c r="BN8" s="183"/>
      <c r="BO8" s="183"/>
      <c r="BP8" s="183"/>
      <c r="BQ8" s="183"/>
      <c r="BR8" s="183"/>
      <c r="BS8" s="183"/>
      <c r="BT8" s="176"/>
    </row>
    <row r="9" spans="1:72" ht="11.25" customHeight="1">
      <c r="A9" s="354" t="s">
        <v>231</v>
      </c>
      <c r="B9" s="355"/>
      <c r="C9" s="356" t="s">
        <v>232</v>
      </c>
      <c r="D9" s="357"/>
      <c r="E9" s="397" t="s">
        <v>305</v>
      </c>
      <c r="F9" s="398"/>
      <c r="G9" s="399"/>
      <c r="H9" s="400"/>
      <c r="I9" s="251" t="s">
        <v>319</v>
      </c>
      <c r="J9" s="252"/>
      <c r="K9" s="198" t="s">
        <v>234</v>
      </c>
      <c r="L9" s="181"/>
      <c r="M9" s="245" t="s">
        <v>308</v>
      </c>
      <c r="N9" s="177"/>
      <c r="O9" s="246" t="s">
        <v>309</v>
      </c>
      <c r="P9" s="198"/>
      <c r="Q9" s="401" t="s">
        <v>739</v>
      </c>
      <c r="R9" s="401"/>
      <c r="S9" s="198" t="s">
        <v>236</v>
      </c>
      <c r="T9" s="198"/>
      <c r="U9" s="161"/>
      <c r="V9" s="161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77"/>
      <c r="BK9" s="245"/>
      <c r="BL9" s="198"/>
      <c r="BM9" s="198"/>
      <c r="BN9" s="198"/>
      <c r="BO9" s="198"/>
      <c r="BP9" s="198"/>
      <c r="BQ9" s="198"/>
      <c r="BR9" s="198"/>
      <c r="BS9" s="198"/>
      <c r="BT9" s="177"/>
    </row>
    <row r="10" spans="1:72" ht="11.25" customHeight="1">
      <c r="A10" s="345" t="s">
        <v>237</v>
      </c>
      <c r="B10" s="158"/>
      <c r="C10" s="346" t="s">
        <v>311</v>
      </c>
      <c r="D10" s="347"/>
      <c r="E10" s="363">
        <v>10.5</v>
      </c>
      <c r="F10" s="158"/>
      <c r="G10" s="334"/>
      <c r="H10" s="388"/>
      <c r="I10" s="243">
        <v>2</v>
      </c>
      <c r="J10" s="265"/>
      <c r="K10" s="265"/>
      <c r="L10" s="158"/>
      <c r="M10" s="243">
        <v>1.7</v>
      </c>
      <c r="N10" s="182"/>
      <c r="O10" s="159">
        <v>2.4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82"/>
      <c r="BK10" s="243"/>
      <c r="BL10" s="192"/>
      <c r="BM10" s="192"/>
      <c r="BN10" s="192"/>
      <c r="BO10" s="192"/>
      <c r="BP10" s="192"/>
      <c r="BQ10" s="192"/>
      <c r="BR10" s="192"/>
      <c r="BS10" s="192"/>
      <c r="BT10" s="182"/>
    </row>
    <row r="11" spans="1:72" ht="11.25" customHeight="1">
      <c r="A11" s="207" t="s">
        <v>238</v>
      </c>
      <c r="B11" s="208"/>
      <c r="C11" s="358" t="s">
        <v>239</v>
      </c>
      <c r="D11" s="359"/>
      <c r="E11" s="207">
        <v>13.8</v>
      </c>
      <c r="F11" s="208"/>
      <c r="G11" s="231"/>
      <c r="H11" s="232"/>
      <c r="I11" s="219">
        <v>2.3</v>
      </c>
      <c r="J11" s="216"/>
      <c r="K11" s="216"/>
      <c r="L11" s="208"/>
      <c r="M11" s="219">
        <v>2.2</v>
      </c>
      <c r="N11" s="217"/>
      <c r="O11" s="157">
        <v>3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7"/>
      <c r="BK11" s="219"/>
      <c r="BL11" s="215"/>
      <c r="BM11" s="215"/>
      <c r="BN11" s="215"/>
      <c r="BO11" s="215"/>
      <c r="BP11" s="215"/>
      <c r="BQ11" s="215"/>
      <c r="BR11" s="215"/>
      <c r="BS11" s="215"/>
      <c r="BT11" s="217"/>
    </row>
    <row r="12" spans="1:72" ht="11.25" customHeight="1">
      <c r="A12" s="207" t="s">
        <v>240</v>
      </c>
      <c r="B12" s="208"/>
      <c r="C12" s="358" t="s">
        <v>241</v>
      </c>
      <c r="D12" s="359"/>
      <c r="E12" s="207">
        <v>17.3</v>
      </c>
      <c r="F12" s="208"/>
      <c r="G12" s="231"/>
      <c r="H12" s="232"/>
      <c r="I12" s="219">
        <v>2.3</v>
      </c>
      <c r="J12" s="216"/>
      <c r="K12" s="216"/>
      <c r="L12" s="208"/>
      <c r="M12" s="219">
        <v>2.3</v>
      </c>
      <c r="N12" s="217"/>
      <c r="O12" s="157">
        <v>3.2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7"/>
      <c r="BK12" s="219"/>
      <c r="BL12" s="215"/>
      <c r="BM12" s="215"/>
      <c r="BN12" s="215"/>
      <c r="BO12" s="215"/>
      <c r="BP12" s="215"/>
      <c r="BQ12" s="215"/>
      <c r="BR12" s="215"/>
      <c r="BS12" s="215"/>
      <c r="BT12" s="217"/>
    </row>
    <row r="13" spans="1:72" ht="11.25" customHeight="1">
      <c r="A13" s="207" t="s">
        <v>242</v>
      </c>
      <c r="B13" s="208"/>
      <c r="C13" s="358" t="s">
        <v>243</v>
      </c>
      <c r="D13" s="359"/>
      <c r="E13" s="207">
        <v>21.7</v>
      </c>
      <c r="F13" s="208"/>
      <c r="G13" s="231"/>
      <c r="H13" s="232"/>
      <c r="I13" s="219">
        <v>2.8</v>
      </c>
      <c r="J13" s="216"/>
      <c r="K13" s="216"/>
      <c r="L13" s="208"/>
      <c r="M13" s="219">
        <v>2.8</v>
      </c>
      <c r="N13" s="217"/>
      <c r="O13" s="157">
        <v>3.7</v>
      </c>
      <c r="P13" s="215"/>
      <c r="Q13" s="215"/>
      <c r="R13" s="215"/>
      <c r="S13" s="215">
        <v>4.7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199"/>
      <c r="AT13" s="199"/>
      <c r="AU13" s="199"/>
      <c r="AV13" s="199"/>
      <c r="AW13" s="199"/>
      <c r="AX13" s="199"/>
      <c r="AY13" s="199"/>
      <c r="AZ13" s="199"/>
      <c r="BA13" s="215"/>
      <c r="BB13" s="215"/>
      <c r="BC13" s="215"/>
      <c r="BD13" s="215"/>
      <c r="BE13" s="215"/>
      <c r="BF13" s="215"/>
      <c r="BG13" s="215"/>
      <c r="BH13" s="215"/>
      <c r="BI13" s="215"/>
      <c r="BJ13" s="216"/>
      <c r="BK13" s="219"/>
      <c r="BL13" s="215"/>
      <c r="BM13" s="157"/>
      <c r="BN13" s="215"/>
      <c r="BO13" s="215"/>
      <c r="BP13" s="215"/>
      <c r="BQ13" s="215"/>
      <c r="BR13" s="215"/>
      <c r="BS13" s="215"/>
      <c r="BT13" s="217"/>
    </row>
    <row r="14" spans="1:72" ht="11.25" customHeight="1">
      <c r="A14" s="207" t="s">
        <v>244</v>
      </c>
      <c r="B14" s="208"/>
      <c r="C14" s="358" t="s">
        <v>245</v>
      </c>
      <c r="D14" s="359"/>
      <c r="E14" s="207">
        <v>27.2</v>
      </c>
      <c r="F14" s="208"/>
      <c r="G14" s="231"/>
      <c r="H14" s="232"/>
      <c r="I14" s="219">
        <v>2.8</v>
      </c>
      <c r="J14" s="216"/>
      <c r="K14" s="216"/>
      <c r="L14" s="208"/>
      <c r="M14" s="219">
        <v>2.9</v>
      </c>
      <c r="N14" s="217"/>
      <c r="O14" s="157">
        <v>3.9</v>
      </c>
      <c r="P14" s="215"/>
      <c r="Q14" s="215"/>
      <c r="R14" s="215"/>
      <c r="S14" s="215">
        <v>5.5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199"/>
      <c r="AT14" s="199"/>
      <c r="AU14" s="199"/>
      <c r="AV14" s="199"/>
      <c r="AW14" s="199"/>
      <c r="AX14" s="199"/>
      <c r="AY14" s="199"/>
      <c r="AZ14" s="199"/>
      <c r="BA14" s="215"/>
      <c r="BB14" s="215"/>
      <c r="BC14" s="215"/>
      <c r="BD14" s="215"/>
      <c r="BE14" s="215"/>
      <c r="BF14" s="215"/>
      <c r="BG14" s="215"/>
      <c r="BH14" s="215"/>
      <c r="BI14" s="215"/>
      <c r="BJ14" s="217"/>
      <c r="BK14" s="219"/>
      <c r="BL14" s="215"/>
      <c r="BM14" s="215"/>
      <c r="BN14" s="215"/>
      <c r="BO14" s="215"/>
      <c r="BP14" s="215"/>
      <c r="BQ14" s="215"/>
      <c r="BR14" s="215"/>
      <c r="BS14" s="215"/>
      <c r="BT14" s="217"/>
    </row>
    <row r="15" spans="1:72" ht="11.25" customHeight="1">
      <c r="A15" s="207" t="s">
        <v>246</v>
      </c>
      <c r="B15" s="208"/>
      <c r="C15" s="358" t="s">
        <v>247</v>
      </c>
      <c r="D15" s="359"/>
      <c r="E15" s="207">
        <v>34</v>
      </c>
      <c r="F15" s="208"/>
      <c r="G15" s="231"/>
      <c r="H15" s="232"/>
      <c r="I15" s="219">
        <v>3.2</v>
      </c>
      <c r="J15" s="216"/>
      <c r="K15" s="216"/>
      <c r="L15" s="208"/>
      <c r="M15" s="219">
        <v>3.4</v>
      </c>
      <c r="N15" s="217"/>
      <c r="O15" s="157">
        <v>4.5</v>
      </c>
      <c r="P15" s="215"/>
      <c r="Q15" s="215"/>
      <c r="R15" s="215"/>
      <c r="S15" s="215">
        <v>6.4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199"/>
      <c r="AT15" s="199"/>
      <c r="AU15" s="199"/>
      <c r="AV15" s="199"/>
      <c r="AW15" s="199"/>
      <c r="AX15" s="199"/>
      <c r="AY15" s="199"/>
      <c r="AZ15" s="199"/>
      <c r="BA15" s="215"/>
      <c r="BB15" s="215"/>
      <c r="BC15" s="215"/>
      <c r="BD15" s="215"/>
      <c r="BE15" s="215"/>
      <c r="BF15" s="215"/>
      <c r="BG15" s="215"/>
      <c r="BH15" s="215"/>
      <c r="BI15" s="215"/>
      <c r="BJ15" s="217"/>
      <c r="BK15" s="219"/>
      <c r="BL15" s="215"/>
      <c r="BM15" s="215"/>
      <c r="BN15" s="215"/>
      <c r="BO15" s="215"/>
      <c r="BP15" s="215"/>
      <c r="BQ15" s="215"/>
      <c r="BR15" s="215"/>
      <c r="BS15" s="215"/>
      <c r="BT15" s="217"/>
    </row>
    <row r="16" spans="1:72" ht="11.25" customHeight="1">
      <c r="A16" s="207" t="s">
        <v>248</v>
      </c>
      <c r="B16" s="208"/>
      <c r="C16" s="358" t="s">
        <v>249</v>
      </c>
      <c r="D16" s="359"/>
      <c r="E16" s="207">
        <v>42.7</v>
      </c>
      <c r="F16" s="208"/>
      <c r="G16" s="231"/>
      <c r="H16" s="232"/>
      <c r="I16" s="219">
        <v>3.5</v>
      </c>
      <c r="J16" s="216"/>
      <c r="K16" s="216"/>
      <c r="L16" s="208"/>
      <c r="M16" s="219">
        <v>3.6</v>
      </c>
      <c r="N16" s="217"/>
      <c r="O16" s="157">
        <v>4.9</v>
      </c>
      <c r="P16" s="215"/>
      <c r="Q16" s="215"/>
      <c r="R16" s="215"/>
      <c r="S16" s="215">
        <v>6.4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199"/>
      <c r="AT16" s="199"/>
      <c r="AU16" s="199"/>
      <c r="AV16" s="199"/>
      <c r="AW16" s="199"/>
      <c r="AX16" s="199"/>
      <c r="AY16" s="199"/>
      <c r="AZ16" s="199"/>
      <c r="BA16" s="215"/>
      <c r="BB16" s="215"/>
      <c r="BC16" s="215"/>
      <c r="BD16" s="215"/>
      <c r="BE16" s="215"/>
      <c r="BF16" s="215"/>
      <c r="BG16" s="215"/>
      <c r="BH16" s="215"/>
      <c r="BI16" s="215"/>
      <c r="BJ16" s="217"/>
      <c r="BK16" s="219"/>
      <c r="BL16" s="215"/>
      <c r="BM16" s="215"/>
      <c r="BN16" s="215"/>
      <c r="BO16" s="215"/>
      <c r="BP16" s="215"/>
      <c r="BQ16" s="215"/>
      <c r="BR16" s="215"/>
      <c r="BS16" s="215"/>
      <c r="BT16" s="217"/>
    </row>
    <row r="17" spans="1:72" ht="11.25" customHeight="1">
      <c r="A17" s="207" t="s">
        <v>252</v>
      </c>
      <c r="B17" s="208"/>
      <c r="C17" s="358" t="s">
        <v>253</v>
      </c>
      <c r="D17" s="359"/>
      <c r="E17" s="207">
        <v>48.6</v>
      </c>
      <c r="F17" s="208"/>
      <c r="G17" s="231"/>
      <c r="H17" s="232"/>
      <c r="I17" s="219">
        <v>3.5</v>
      </c>
      <c r="J17" s="216"/>
      <c r="K17" s="216"/>
      <c r="L17" s="208"/>
      <c r="M17" s="219">
        <v>3.7</v>
      </c>
      <c r="N17" s="217"/>
      <c r="O17" s="157">
        <v>5.1</v>
      </c>
      <c r="P17" s="215"/>
      <c r="Q17" s="215"/>
      <c r="R17" s="215"/>
      <c r="S17" s="215">
        <v>7.1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199"/>
      <c r="AT17" s="199"/>
      <c r="AU17" s="199"/>
      <c r="AV17" s="199"/>
      <c r="AW17" s="199"/>
      <c r="AX17" s="199"/>
      <c r="AY17" s="199"/>
      <c r="AZ17" s="199"/>
      <c r="BA17" s="215"/>
      <c r="BB17" s="215"/>
      <c r="BC17" s="215"/>
      <c r="BD17" s="215"/>
      <c r="BE17" s="215"/>
      <c r="BF17" s="215"/>
      <c r="BG17" s="215"/>
      <c r="BH17" s="215"/>
      <c r="BI17" s="215"/>
      <c r="BJ17" s="217"/>
      <c r="BK17" s="219"/>
      <c r="BL17" s="215"/>
      <c r="BM17" s="215"/>
      <c r="BN17" s="215"/>
      <c r="BO17" s="215"/>
      <c r="BP17" s="215"/>
      <c r="BQ17" s="215"/>
      <c r="BR17" s="215"/>
      <c r="BS17" s="215"/>
      <c r="BT17" s="217"/>
    </row>
    <row r="18" spans="1:72" ht="11.25" customHeight="1">
      <c r="A18" s="207" t="s">
        <v>255</v>
      </c>
      <c r="B18" s="208"/>
      <c r="C18" s="358" t="s">
        <v>256</v>
      </c>
      <c r="D18" s="359"/>
      <c r="E18" s="207">
        <v>60.5</v>
      </c>
      <c r="F18" s="208"/>
      <c r="G18" s="231"/>
      <c r="H18" s="232"/>
      <c r="I18" s="219">
        <v>3.8</v>
      </c>
      <c r="J18" s="216"/>
      <c r="K18" s="216">
        <v>3.2</v>
      </c>
      <c r="L18" s="208"/>
      <c r="M18" s="219">
        <v>3.9</v>
      </c>
      <c r="N18" s="217"/>
      <c r="O18" s="157">
        <v>5.5</v>
      </c>
      <c r="P18" s="215"/>
      <c r="Q18" s="215"/>
      <c r="R18" s="215"/>
      <c r="S18" s="215">
        <v>8.7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7"/>
      <c r="BK18" s="219"/>
      <c r="BL18" s="215"/>
      <c r="BM18" s="215"/>
      <c r="BN18" s="215"/>
      <c r="BO18" s="215"/>
      <c r="BP18" s="215"/>
      <c r="BQ18" s="215"/>
      <c r="BR18" s="215"/>
      <c r="BS18" s="215"/>
      <c r="BT18" s="217"/>
    </row>
    <row r="19" spans="1:72" ht="11.25" customHeight="1">
      <c r="A19" s="207" t="s">
        <v>257</v>
      </c>
      <c r="B19" s="208"/>
      <c r="C19" s="358" t="s">
        <v>258</v>
      </c>
      <c r="D19" s="359"/>
      <c r="E19" s="207">
        <v>76.3</v>
      </c>
      <c r="F19" s="208"/>
      <c r="G19" s="231"/>
      <c r="H19" s="232"/>
      <c r="I19" s="219">
        <v>4.2</v>
      </c>
      <c r="J19" s="216"/>
      <c r="K19" s="216">
        <v>4.5</v>
      </c>
      <c r="L19" s="208"/>
      <c r="M19" s="219">
        <v>5.2</v>
      </c>
      <c r="N19" s="217"/>
      <c r="O19" s="157">
        <v>7</v>
      </c>
      <c r="P19" s="215"/>
      <c r="Q19" s="215"/>
      <c r="R19" s="215"/>
      <c r="S19" s="215">
        <v>9.5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7"/>
      <c r="BK19" s="219"/>
      <c r="BL19" s="215"/>
      <c r="BM19" s="215"/>
      <c r="BN19" s="215"/>
      <c r="BO19" s="215"/>
      <c r="BP19" s="215"/>
      <c r="BQ19" s="215"/>
      <c r="BR19" s="215"/>
      <c r="BS19" s="215"/>
      <c r="BT19" s="217"/>
    </row>
    <row r="20" spans="1:72" ht="11.25" customHeight="1">
      <c r="A20" s="207" t="s">
        <v>259</v>
      </c>
      <c r="B20" s="208"/>
      <c r="C20" s="358" t="s">
        <v>260</v>
      </c>
      <c r="D20" s="359"/>
      <c r="E20" s="207">
        <v>89.1</v>
      </c>
      <c r="F20" s="208"/>
      <c r="G20" s="231"/>
      <c r="H20" s="232"/>
      <c r="I20" s="219">
        <v>4.2</v>
      </c>
      <c r="J20" s="216"/>
      <c r="K20" s="216">
        <v>4.5</v>
      </c>
      <c r="L20" s="208"/>
      <c r="M20" s="219">
        <v>5.5</v>
      </c>
      <c r="N20" s="217"/>
      <c r="O20" s="157">
        <v>7.6</v>
      </c>
      <c r="P20" s="215"/>
      <c r="Q20" s="215"/>
      <c r="R20" s="215"/>
      <c r="S20" s="215">
        <v>11.1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7"/>
      <c r="BK20" s="219"/>
      <c r="BL20" s="215"/>
      <c r="BM20" s="215"/>
      <c r="BN20" s="215"/>
      <c r="BO20" s="215"/>
      <c r="BP20" s="215"/>
      <c r="BQ20" s="215"/>
      <c r="BR20" s="215"/>
      <c r="BS20" s="215"/>
      <c r="BT20" s="217"/>
    </row>
    <row r="21" spans="1:72" ht="11.25" customHeight="1">
      <c r="A21" s="207" t="s">
        <v>261</v>
      </c>
      <c r="B21" s="208"/>
      <c r="C21" s="358" t="s">
        <v>262</v>
      </c>
      <c r="D21" s="359"/>
      <c r="E21" s="207">
        <v>114.3</v>
      </c>
      <c r="F21" s="208"/>
      <c r="G21" s="231"/>
      <c r="H21" s="232"/>
      <c r="I21" s="219">
        <v>4.5</v>
      </c>
      <c r="J21" s="216"/>
      <c r="K21" s="215">
        <v>4.9</v>
      </c>
      <c r="L21" s="216"/>
      <c r="M21" s="219">
        <v>6</v>
      </c>
      <c r="N21" s="217"/>
      <c r="O21" s="157">
        <v>8.6</v>
      </c>
      <c r="P21" s="215"/>
      <c r="Q21" s="215">
        <v>11.1</v>
      </c>
      <c r="R21" s="215"/>
      <c r="S21" s="215">
        <v>13.5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6"/>
      <c r="BI21" s="216"/>
      <c r="BJ21" s="218"/>
      <c r="BK21" s="219"/>
      <c r="BL21" s="215"/>
      <c r="BM21" s="215"/>
      <c r="BN21" s="215"/>
      <c r="BO21" s="215"/>
      <c r="BP21" s="215"/>
      <c r="BQ21" s="215"/>
      <c r="BR21" s="215"/>
      <c r="BS21" s="215"/>
      <c r="BT21" s="217"/>
    </row>
    <row r="22" spans="1:72" ht="11.25" customHeight="1">
      <c r="A22" s="207" t="s">
        <v>263</v>
      </c>
      <c r="B22" s="208"/>
      <c r="C22" s="358" t="s">
        <v>264</v>
      </c>
      <c r="D22" s="359"/>
      <c r="E22" s="207">
        <v>139.8</v>
      </c>
      <c r="F22" s="208"/>
      <c r="G22" s="231"/>
      <c r="H22" s="232"/>
      <c r="I22" s="219">
        <v>4.5</v>
      </c>
      <c r="J22" s="216"/>
      <c r="K22" s="215">
        <v>5.1</v>
      </c>
      <c r="L22" s="216"/>
      <c r="M22" s="219">
        <v>6.6</v>
      </c>
      <c r="N22" s="217"/>
      <c r="O22" s="157">
        <v>9.5</v>
      </c>
      <c r="P22" s="215"/>
      <c r="Q22" s="215">
        <v>12.7</v>
      </c>
      <c r="R22" s="215"/>
      <c r="S22" s="215">
        <v>15.9</v>
      </c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6"/>
      <c r="BI22" s="216"/>
      <c r="BJ22" s="218"/>
      <c r="BK22" s="219"/>
      <c r="BL22" s="215"/>
      <c r="BM22" s="215"/>
      <c r="BN22" s="215"/>
      <c r="BO22" s="215"/>
      <c r="BP22" s="215"/>
      <c r="BQ22" s="215"/>
      <c r="BR22" s="215"/>
      <c r="BS22" s="215"/>
      <c r="BT22" s="217"/>
    </row>
    <row r="23" spans="1:72" ht="11.25" customHeight="1">
      <c r="A23" s="207" t="s">
        <v>265</v>
      </c>
      <c r="B23" s="208"/>
      <c r="C23" s="358" t="s">
        <v>266</v>
      </c>
      <c r="D23" s="359"/>
      <c r="E23" s="207">
        <v>165.2</v>
      </c>
      <c r="F23" s="208"/>
      <c r="G23" s="231"/>
      <c r="H23" s="232"/>
      <c r="I23" s="219">
        <v>5</v>
      </c>
      <c r="J23" s="216"/>
      <c r="K23" s="215">
        <v>5.5</v>
      </c>
      <c r="L23" s="216"/>
      <c r="M23" s="219">
        <v>7.1</v>
      </c>
      <c r="N23" s="217"/>
      <c r="O23" s="157">
        <v>11</v>
      </c>
      <c r="P23" s="215"/>
      <c r="Q23" s="215">
        <v>14.3</v>
      </c>
      <c r="R23" s="215"/>
      <c r="S23" s="215">
        <v>18.2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6"/>
      <c r="BI23" s="216"/>
      <c r="BJ23" s="218"/>
      <c r="BK23" s="219"/>
      <c r="BL23" s="215"/>
      <c r="BM23" s="215"/>
      <c r="BN23" s="215"/>
      <c r="BO23" s="215"/>
      <c r="BP23" s="215"/>
      <c r="BQ23" s="215"/>
      <c r="BR23" s="215"/>
      <c r="BS23" s="215"/>
      <c r="BT23" s="217"/>
    </row>
    <row r="24" spans="1:72" ht="11.25" customHeight="1">
      <c r="A24" s="207" t="s">
        <v>267</v>
      </c>
      <c r="B24" s="208"/>
      <c r="C24" s="358" t="s">
        <v>268</v>
      </c>
      <c r="D24" s="359"/>
      <c r="E24" s="207">
        <v>216.3</v>
      </c>
      <c r="F24" s="208"/>
      <c r="G24" s="231"/>
      <c r="H24" s="232"/>
      <c r="I24" s="219">
        <v>5.8</v>
      </c>
      <c r="J24" s="216"/>
      <c r="K24" s="216">
        <v>6.4</v>
      </c>
      <c r="L24" s="208"/>
      <c r="M24" s="219">
        <v>8.2</v>
      </c>
      <c r="N24" s="217"/>
      <c r="O24" s="157">
        <v>12.7</v>
      </c>
      <c r="P24" s="215"/>
      <c r="Q24" s="215">
        <v>18.2</v>
      </c>
      <c r="R24" s="215"/>
      <c r="S24" s="215">
        <v>23</v>
      </c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7"/>
      <c r="BK24" s="219"/>
      <c r="BL24" s="215"/>
      <c r="BM24" s="215"/>
      <c r="BN24" s="215"/>
      <c r="BO24" s="215"/>
      <c r="BP24" s="215"/>
      <c r="BQ24" s="215"/>
      <c r="BR24" s="215"/>
      <c r="BS24" s="215"/>
      <c r="BT24" s="217"/>
    </row>
    <row r="25" spans="1:72" ht="11.25" customHeight="1">
      <c r="A25" s="207" t="s">
        <v>269</v>
      </c>
      <c r="B25" s="208"/>
      <c r="C25" s="358" t="s">
        <v>270</v>
      </c>
      <c r="D25" s="359"/>
      <c r="E25" s="207">
        <v>267.4</v>
      </c>
      <c r="F25" s="208"/>
      <c r="G25" s="231"/>
      <c r="H25" s="232"/>
      <c r="I25" s="219">
        <v>6.6</v>
      </c>
      <c r="J25" s="216"/>
      <c r="K25" s="216">
        <v>6.4</v>
      </c>
      <c r="L25" s="208"/>
      <c r="M25" s="219">
        <v>9.3</v>
      </c>
      <c r="N25" s="217"/>
      <c r="O25" s="157">
        <v>15.1</v>
      </c>
      <c r="P25" s="215"/>
      <c r="Q25" s="215">
        <v>21.4</v>
      </c>
      <c r="R25" s="215"/>
      <c r="S25" s="215">
        <v>28.6</v>
      </c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7"/>
      <c r="BK25" s="219"/>
      <c r="BL25" s="215"/>
      <c r="BM25" s="215"/>
      <c r="BN25" s="215"/>
      <c r="BO25" s="215"/>
      <c r="BP25" s="215"/>
      <c r="BQ25" s="215"/>
      <c r="BR25" s="215"/>
      <c r="BS25" s="215"/>
      <c r="BT25" s="217"/>
    </row>
    <row r="26" spans="1:72" ht="11.25" customHeight="1">
      <c r="A26" s="207" t="s">
        <v>271</v>
      </c>
      <c r="B26" s="208"/>
      <c r="C26" s="358" t="s">
        <v>272</v>
      </c>
      <c r="D26" s="359"/>
      <c r="E26" s="207">
        <v>318.5</v>
      </c>
      <c r="F26" s="208"/>
      <c r="G26" s="231"/>
      <c r="H26" s="232"/>
      <c r="I26" s="219">
        <v>6.9</v>
      </c>
      <c r="J26" s="216"/>
      <c r="K26" s="215">
        <v>6.4</v>
      </c>
      <c r="L26" s="216"/>
      <c r="M26" s="219">
        <v>10.3</v>
      </c>
      <c r="N26" s="217"/>
      <c r="O26" s="157">
        <v>17.4</v>
      </c>
      <c r="P26" s="215"/>
      <c r="Q26" s="215">
        <v>25.4</v>
      </c>
      <c r="R26" s="215"/>
      <c r="S26" s="215">
        <v>33.3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6"/>
      <c r="BI26" s="216"/>
      <c r="BJ26" s="218"/>
      <c r="BK26" s="219"/>
      <c r="BL26" s="215"/>
      <c r="BM26" s="215"/>
      <c r="BN26" s="215"/>
      <c r="BO26" s="215"/>
      <c r="BP26" s="215"/>
      <c r="BQ26" s="215"/>
      <c r="BR26" s="215"/>
      <c r="BS26" s="215"/>
      <c r="BT26" s="217"/>
    </row>
    <row r="27" spans="1:72" ht="11.25" customHeight="1">
      <c r="A27" s="207" t="s">
        <v>273</v>
      </c>
      <c r="B27" s="208"/>
      <c r="C27" s="358" t="s">
        <v>274</v>
      </c>
      <c r="D27" s="359"/>
      <c r="E27" s="360">
        <v>355.6</v>
      </c>
      <c r="F27" s="259"/>
      <c r="G27" s="231"/>
      <c r="H27" s="232"/>
      <c r="I27" s="219">
        <v>7.9</v>
      </c>
      <c r="J27" s="216"/>
      <c r="K27" s="216">
        <v>7.9</v>
      </c>
      <c r="L27" s="208"/>
      <c r="M27" s="219">
        <v>11.1</v>
      </c>
      <c r="N27" s="217"/>
      <c r="O27" s="157">
        <v>19</v>
      </c>
      <c r="P27" s="215"/>
      <c r="Q27" s="215">
        <v>27.8</v>
      </c>
      <c r="R27" s="215"/>
      <c r="S27" s="215">
        <v>35.7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7"/>
      <c r="BK27" s="219"/>
      <c r="BL27" s="215"/>
      <c r="BM27" s="215"/>
      <c r="BN27" s="215"/>
      <c r="BO27" s="215"/>
      <c r="BP27" s="215"/>
      <c r="BQ27" s="215"/>
      <c r="BR27" s="215"/>
      <c r="BS27" s="215"/>
      <c r="BT27" s="217"/>
    </row>
    <row r="28" spans="1:72" ht="11.25" customHeight="1">
      <c r="A28" s="207" t="s">
        <v>275</v>
      </c>
      <c r="B28" s="208"/>
      <c r="C28" s="358" t="s">
        <v>276</v>
      </c>
      <c r="D28" s="359"/>
      <c r="E28" s="207">
        <v>406.4</v>
      </c>
      <c r="F28" s="208"/>
      <c r="G28" s="166"/>
      <c r="H28" s="383"/>
      <c r="I28" s="201">
        <v>7.9</v>
      </c>
      <c r="J28" s="190"/>
      <c r="K28" s="190">
        <v>7.9</v>
      </c>
      <c r="L28" s="259"/>
      <c r="M28" s="201">
        <v>12.7</v>
      </c>
      <c r="N28" s="202"/>
      <c r="O28" s="191">
        <v>21.4</v>
      </c>
      <c r="P28" s="196"/>
      <c r="Q28" s="196">
        <v>30.9</v>
      </c>
      <c r="R28" s="196"/>
      <c r="S28" s="196">
        <v>40.5</v>
      </c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202"/>
      <c r="BK28" s="201"/>
      <c r="BL28" s="196"/>
      <c r="BM28" s="196"/>
      <c r="BN28" s="196"/>
      <c r="BO28" s="196"/>
      <c r="BP28" s="196"/>
      <c r="BQ28" s="196"/>
      <c r="BR28" s="196"/>
      <c r="BS28" s="196"/>
      <c r="BT28" s="202"/>
    </row>
    <row r="29" spans="1:72" ht="11.25" customHeight="1">
      <c r="A29" s="207" t="s">
        <v>277</v>
      </c>
      <c r="B29" s="208"/>
      <c r="C29" s="358" t="s">
        <v>278</v>
      </c>
      <c r="D29" s="359"/>
      <c r="E29" s="207">
        <v>457.2</v>
      </c>
      <c r="F29" s="208"/>
      <c r="G29" s="231"/>
      <c r="H29" s="232"/>
      <c r="I29" s="219">
        <v>7.9</v>
      </c>
      <c r="J29" s="216"/>
      <c r="K29" s="215">
        <v>7.9</v>
      </c>
      <c r="L29" s="216"/>
      <c r="M29" s="219">
        <v>14.3</v>
      </c>
      <c r="N29" s="217"/>
      <c r="O29" s="157">
        <v>23.8</v>
      </c>
      <c r="P29" s="215"/>
      <c r="Q29" s="215">
        <v>34.9</v>
      </c>
      <c r="R29" s="215"/>
      <c r="S29" s="215">
        <v>45.2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6"/>
      <c r="BI29" s="216"/>
      <c r="BJ29" s="218"/>
      <c r="BK29" s="219"/>
      <c r="BL29" s="215"/>
      <c r="BM29" s="215"/>
      <c r="BN29" s="215"/>
      <c r="BO29" s="215"/>
      <c r="BP29" s="215"/>
      <c r="BQ29" s="215"/>
      <c r="BR29" s="215"/>
      <c r="BS29" s="215"/>
      <c r="BT29" s="217"/>
    </row>
    <row r="30" spans="1:72" ht="11.25" customHeight="1">
      <c r="A30" s="207" t="s">
        <v>279</v>
      </c>
      <c r="B30" s="208"/>
      <c r="C30" s="358" t="s">
        <v>280</v>
      </c>
      <c r="D30" s="359"/>
      <c r="E30" s="207">
        <v>508</v>
      </c>
      <c r="F30" s="208"/>
      <c r="G30" s="231"/>
      <c r="H30" s="232"/>
      <c r="I30" s="219">
        <v>7.9</v>
      </c>
      <c r="J30" s="216"/>
      <c r="K30" s="215">
        <v>9.5</v>
      </c>
      <c r="L30" s="216"/>
      <c r="M30" s="219">
        <v>15.1</v>
      </c>
      <c r="N30" s="217"/>
      <c r="O30" s="157">
        <v>26.2</v>
      </c>
      <c r="P30" s="215"/>
      <c r="Q30" s="215">
        <v>38.1</v>
      </c>
      <c r="R30" s="215"/>
      <c r="S30" s="215">
        <v>50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6"/>
      <c r="BI30" s="216"/>
      <c r="BJ30" s="218"/>
      <c r="BK30" s="219"/>
      <c r="BL30" s="215"/>
      <c r="BM30" s="215"/>
      <c r="BN30" s="215"/>
      <c r="BO30" s="215"/>
      <c r="BP30" s="215"/>
      <c r="BQ30" s="215"/>
      <c r="BR30" s="215"/>
      <c r="BS30" s="215"/>
      <c r="BT30" s="217"/>
    </row>
    <row r="31" spans="1:72" ht="11.25" customHeight="1">
      <c r="A31" s="207" t="s">
        <v>281</v>
      </c>
      <c r="B31" s="208"/>
      <c r="C31" s="358" t="s">
        <v>282</v>
      </c>
      <c r="D31" s="359"/>
      <c r="E31" s="207">
        <v>558.8</v>
      </c>
      <c r="F31" s="208"/>
      <c r="G31" s="231"/>
      <c r="H31" s="232"/>
      <c r="I31" s="219"/>
      <c r="J31" s="216"/>
      <c r="K31" s="215">
        <v>9.5</v>
      </c>
      <c r="L31" s="216"/>
      <c r="M31" s="219">
        <v>15.9</v>
      </c>
      <c r="N31" s="217"/>
      <c r="O31" s="157">
        <v>28.6</v>
      </c>
      <c r="P31" s="215"/>
      <c r="Q31" s="215">
        <v>41.3</v>
      </c>
      <c r="R31" s="215"/>
      <c r="S31" s="215">
        <v>54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6"/>
      <c r="BI31" s="216"/>
      <c r="BJ31" s="218"/>
      <c r="BK31" s="219"/>
      <c r="BL31" s="215"/>
      <c r="BM31" s="215"/>
      <c r="BN31" s="215"/>
      <c r="BO31" s="215"/>
      <c r="BP31" s="215"/>
      <c r="BQ31" s="215"/>
      <c r="BR31" s="215"/>
      <c r="BS31" s="215"/>
      <c r="BT31" s="217"/>
    </row>
    <row r="32" spans="1:72" ht="11.25" customHeight="1">
      <c r="A32" s="207" t="s">
        <v>283</v>
      </c>
      <c r="B32" s="208"/>
      <c r="C32" s="358" t="s">
        <v>284</v>
      </c>
      <c r="D32" s="359"/>
      <c r="E32" s="207">
        <v>609.6</v>
      </c>
      <c r="F32" s="208"/>
      <c r="G32" s="231"/>
      <c r="H32" s="232"/>
      <c r="I32" s="219"/>
      <c r="J32" s="216"/>
      <c r="K32" s="215">
        <v>9.5</v>
      </c>
      <c r="L32" s="216"/>
      <c r="M32" s="219">
        <v>17.5</v>
      </c>
      <c r="N32" s="217"/>
      <c r="O32" s="157">
        <v>31</v>
      </c>
      <c r="P32" s="215"/>
      <c r="Q32" s="215">
        <v>46</v>
      </c>
      <c r="R32" s="215"/>
      <c r="S32" s="215">
        <v>59.5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6"/>
      <c r="BI32" s="216"/>
      <c r="BJ32" s="218"/>
      <c r="BK32" s="219"/>
      <c r="BL32" s="215"/>
      <c r="BM32" s="215"/>
      <c r="BN32" s="215"/>
      <c r="BO32" s="215"/>
      <c r="BP32" s="215"/>
      <c r="BQ32" s="215"/>
      <c r="BR32" s="215"/>
      <c r="BS32" s="215"/>
      <c r="BT32" s="217"/>
    </row>
    <row r="33" spans="1:72" ht="11.25" customHeight="1">
      <c r="A33" s="207" t="s">
        <v>285</v>
      </c>
      <c r="B33" s="208"/>
      <c r="C33" s="358" t="s">
        <v>286</v>
      </c>
      <c r="D33" s="359"/>
      <c r="E33" s="207">
        <v>660.4</v>
      </c>
      <c r="F33" s="208"/>
      <c r="G33" s="231"/>
      <c r="H33" s="232"/>
      <c r="I33" s="219"/>
      <c r="J33" s="216"/>
      <c r="K33" s="215">
        <v>12.7</v>
      </c>
      <c r="L33" s="216"/>
      <c r="M33" s="219">
        <v>18.9</v>
      </c>
      <c r="N33" s="217"/>
      <c r="O33" s="157">
        <v>34</v>
      </c>
      <c r="P33" s="215"/>
      <c r="Q33" s="215">
        <v>49.1</v>
      </c>
      <c r="R33" s="215"/>
      <c r="S33" s="215">
        <v>64.2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6"/>
      <c r="BI33" s="216"/>
      <c r="BJ33" s="218"/>
      <c r="BK33" s="219"/>
      <c r="BL33" s="215"/>
      <c r="BM33" s="215"/>
      <c r="BN33" s="215"/>
      <c r="BO33" s="215"/>
      <c r="BP33" s="215"/>
      <c r="BQ33" s="215"/>
      <c r="BR33" s="215"/>
      <c r="BS33" s="215"/>
      <c r="BT33" s="217"/>
    </row>
    <row r="34" spans="1:72" ht="11.25" customHeight="1">
      <c r="A34" s="377" t="s">
        <v>696</v>
      </c>
      <c r="B34" s="378"/>
      <c r="C34" s="358" t="s">
        <v>697</v>
      </c>
      <c r="D34" s="359"/>
      <c r="E34" s="207" t="s">
        <v>697</v>
      </c>
      <c r="F34" s="208"/>
      <c r="G34" s="231"/>
      <c r="H34" s="232"/>
      <c r="I34" s="219"/>
      <c r="J34" s="216"/>
      <c r="K34" s="215"/>
      <c r="L34" s="216"/>
      <c r="M34" s="219"/>
      <c r="N34" s="217"/>
      <c r="O34" s="157"/>
      <c r="P34" s="215"/>
      <c r="Q34" s="157"/>
      <c r="R34" s="216"/>
      <c r="S34" s="219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6"/>
      <c r="BI34" s="216"/>
      <c r="BJ34" s="218"/>
      <c r="BK34" s="219"/>
      <c r="BL34" s="215"/>
      <c r="BM34" s="215"/>
      <c r="BN34" s="215"/>
      <c r="BO34" s="215"/>
      <c r="BP34" s="215"/>
      <c r="BQ34" s="215"/>
      <c r="BR34" s="215"/>
      <c r="BS34" s="215"/>
      <c r="BT34" s="217"/>
    </row>
    <row r="35" spans="1:72" ht="11.25" customHeight="1">
      <c r="A35" s="377" t="s">
        <v>698</v>
      </c>
      <c r="B35" s="378"/>
      <c r="C35" s="358" t="s">
        <v>287</v>
      </c>
      <c r="D35" s="359"/>
      <c r="E35" s="229">
        <v>711.2</v>
      </c>
      <c r="F35" s="379"/>
      <c r="G35" s="231"/>
      <c r="H35" s="232"/>
      <c r="I35" s="219">
        <v>12.7</v>
      </c>
      <c r="J35" s="216"/>
      <c r="K35" s="215"/>
      <c r="L35" s="216"/>
      <c r="M35" s="219">
        <v>12.7</v>
      </c>
      <c r="N35" s="217"/>
      <c r="O35" s="157"/>
      <c r="P35" s="216"/>
      <c r="Q35" s="157"/>
      <c r="R35" s="216"/>
      <c r="S35" s="219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6"/>
      <c r="BI35" s="216"/>
      <c r="BJ35" s="218"/>
      <c r="BK35" s="219"/>
      <c r="BL35" s="215"/>
      <c r="BM35" s="215"/>
      <c r="BN35" s="215"/>
      <c r="BO35" s="215"/>
      <c r="BP35" s="215"/>
      <c r="BQ35" s="215"/>
      <c r="BR35" s="215"/>
      <c r="BS35" s="215"/>
      <c r="BT35" s="217"/>
    </row>
    <row r="36" spans="1:72" ht="11.25" customHeight="1">
      <c r="A36" s="377" t="s">
        <v>699</v>
      </c>
      <c r="B36" s="378"/>
      <c r="C36" s="358" t="s">
        <v>289</v>
      </c>
      <c r="D36" s="359"/>
      <c r="E36" s="229">
        <v>762</v>
      </c>
      <c r="F36" s="379"/>
      <c r="G36" s="231"/>
      <c r="H36" s="232"/>
      <c r="I36" s="219">
        <v>12.7</v>
      </c>
      <c r="J36" s="216"/>
      <c r="K36" s="215"/>
      <c r="L36" s="216"/>
      <c r="M36" s="219">
        <v>12.7</v>
      </c>
      <c r="N36" s="217"/>
      <c r="O36" s="157"/>
      <c r="P36" s="216"/>
      <c r="Q36" s="157"/>
      <c r="R36" s="216"/>
      <c r="S36" s="219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216"/>
      <c r="BJ36" s="218"/>
      <c r="BK36" s="219"/>
      <c r="BL36" s="215"/>
      <c r="BM36" s="215"/>
      <c r="BN36" s="215"/>
      <c r="BO36" s="215"/>
      <c r="BP36" s="215"/>
      <c r="BQ36" s="215"/>
      <c r="BR36" s="215"/>
      <c r="BS36" s="215"/>
      <c r="BT36" s="217"/>
    </row>
    <row r="37" spans="1:72" ht="11.25" customHeight="1">
      <c r="A37" s="380" t="s">
        <v>700</v>
      </c>
      <c r="B37" s="381"/>
      <c r="C37" s="361" t="s">
        <v>290</v>
      </c>
      <c r="D37" s="362"/>
      <c r="E37" s="266">
        <v>812.8</v>
      </c>
      <c r="F37" s="382"/>
      <c r="G37" s="166"/>
      <c r="H37" s="383"/>
      <c r="I37" s="219">
        <v>12.7</v>
      </c>
      <c r="J37" s="216"/>
      <c r="K37" s="196"/>
      <c r="L37" s="190"/>
      <c r="M37" s="219">
        <v>12.7</v>
      </c>
      <c r="N37" s="217"/>
      <c r="O37" s="157"/>
      <c r="P37" s="216"/>
      <c r="Q37" s="191"/>
      <c r="R37" s="190"/>
      <c r="S37" s="201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0"/>
      <c r="BI37" s="190"/>
      <c r="BJ37" s="402"/>
      <c r="BK37" s="201"/>
      <c r="BL37" s="196"/>
      <c r="BM37" s="196"/>
      <c r="BN37" s="196"/>
      <c r="BO37" s="196"/>
      <c r="BP37" s="196"/>
      <c r="BQ37" s="196"/>
      <c r="BR37" s="196"/>
      <c r="BS37" s="196"/>
      <c r="BT37" s="202"/>
    </row>
    <row r="38" spans="1:72" ht="11.25" customHeight="1">
      <c r="A38" s="380" t="s">
        <v>291</v>
      </c>
      <c r="B38" s="381"/>
      <c r="C38" s="361" t="s">
        <v>292</v>
      </c>
      <c r="D38" s="362"/>
      <c r="E38" s="266">
        <v>863.6</v>
      </c>
      <c r="F38" s="382"/>
      <c r="G38" s="166"/>
      <c r="H38" s="383"/>
      <c r="I38" s="219">
        <v>12.7</v>
      </c>
      <c r="J38" s="216"/>
      <c r="K38" s="196"/>
      <c r="L38" s="190"/>
      <c r="M38" s="219">
        <v>12.7</v>
      </c>
      <c r="N38" s="217"/>
      <c r="O38" s="157"/>
      <c r="P38" s="216"/>
      <c r="Q38" s="191"/>
      <c r="R38" s="190"/>
      <c r="S38" s="201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0"/>
      <c r="BI38" s="190"/>
      <c r="BJ38" s="402"/>
      <c r="BK38" s="201"/>
      <c r="BL38" s="196"/>
      <c r="BM38" s="196"/>
      <c r="BN38" s="196"/>
      <c r="BO38" s="196"/>
      <c r="BP38" s="196"/>
      <c r="BQ38" s="196"/>
      <c r="BR38" s="196"/>
      <c r="BS38" s="196"/>
      <c r="BT38" s="202"/>
    </row>
    <row r="39" spans="1:72" ht="11.25" customHeight="1">
      <c r="A39" s="377" t="s">
        <v>728</v>
      </c>
      <c r="B39" s="378"/>
      <c r="C39" s="358" t="s">
        <v>294</v>
      </c>
      <c r="D39" s="359"/>
      <c r="E39" s="229">
        <v>914.4</v>
      </c>
      <c r="F39" s="379"/>
      <c r="G39" s="231"/>
      <c r="H39" s="232"/>
      <c r="I39" s="219">
        <v>12.7</v>
      </c>
      <c r="J39" s="216"/>
      <c r="K39" s="215"/>
      <c r="L39" s="216"/>
      <c r="M39" s="219">
        <v>12.7</v>
      </c>
      <c r="N39" s="217"/>
      <c r="O39" s="157"/>
      <c r="P39" s="216"/>
      <c r="Q39" s="157"/>
      <c r="R39" s="216"/>
      <c r="S39" s="219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6"/>
      <c r="BI39" s="216"/>
      <c r="BJ39" s="218"/>
      <c r="BK39" s="219"/>
      <c r="BL39" s="215"/>
      <c r="BM39" s="215"/>
      <c r="BN39" s="215"/>
      <c r="BO39" s="215"/>
      <c r="BP39" s="215"/>
      <c r="BQ39" s="215"/>
      <c r="BR39" s="215"/>
      <c r="BS39" s="215"/>
      <c r="BT39" s="217"/>
    </row>
    <row r="40" spans="1:72" ht="11.25" customHeight="1">
      <c r="A40" s="380" t="s">
        <v>726</v>
      </c>
      <c r="B40" s="381"/>
      <c r="C40" s="361" t="s">
        <v>727</v>
      </c>
      <c r="D40" s="362"/>
      <c r="E40" s="266">
        <v>1016</v>
      </c>
      <c r="F40" s="382"/>
      <c r="G40" s="166"/>
      <c r="H40" s="383"/>
      <c r="I40" s="201">
        <v>12.7</v>
      </c>
      <c r="J40" s="190"/>
      <c r="K40" s="196"/>
      <c r="L40" s="190"/>
      <c r="M40" s="201">
        <v>12.7</v>
      </c>
      <c r="N40" s="202"/>
      <c r="O40" s="196"/>
      <c r="P40" s="190"/>
      <c r="Q40" s="191"/>
      <c r="R40" s="190"/>
      <c r="S40" s="201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0"/>
      <c r="BI40" s="190"/>
      <c r="BJ40" s="402"/>
      <c r="BK40" s="201"/>
      <c r="BL40" s="196"/>
      <c r="BM40" s="196"/>
      <c r="BN40" s="196"/>
      <c r="BO40" s="196"/>
      <c r="BP40" s="196"/>
      <c r="BQ40" s="196"/>
      <c r="BR40" s="196"/>
      <c r="BS40" s="196"/>
      <c r="BT40" s="202"/>
    </row>
    <row r="41" spans="1:72" ht="11.25" customHeight="1">
      <c r="A41" s="385" t="s">
        <v>730</v>
      </c>
      <c r="B41" s="386"/>
      <c r="C41" s="346" t="s">
        <v>616</v>
      </c>
      <c r="D41" s="347"/>
      <c r="E41" s="268">
        <v>1117.6</v>
      </c>
      <c r="F41" s="387"/>
      <c r="G41" s="334"/>
      <c r="H41" s="388"/>
      <c r="I41" s="243">
        <v>15.9</v>
      </c>
      <c r="J41" s="265"/>
      <c r="K41" s="192"/>
      <c r="L41" s="265"/>
      <c r="M41" s="243">
        <v>15.9</v>
      </c>
      <c r="N41" s="182"/>
      <c r="O41" s="159"/>
      <c r="P41" s="265"/>
      <c r="Q41" s="159"/>
      <c r="R41" s="265"/>
      <c r="S41" s="243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265"/>
      <c r="BI41" s="265"/>
      <c r="BJ41" s="384"/>
      <c r="BK41" s="243"/>
      <c r="BL41" s="192"/>
      <c r="BM41" s="192"/>
      <c r="BN41" s="192"/>
      <c r="BO41" s="192"/>
      <c r="BP41" s="192"/>
      <c r="BQ41" s="192"/>
      <c r="BR41" s="192"/>
      <c r="BS41" s="192"/>
      <c r="BT41" s="182"/>
    </row>
    <row r="42" spans="1:72" ht="11.25" customHeight="1">
      <c r="A42" s="377" t="s">
        <v>731</v>
      </c>
      <c r="B42" s="378"/>
      <c r="C42" s="358" t="s">
        <v>618</v>
      </c>
      <c r="D42" s="359"/>
      <c r="E42" s="229">
        <v>1219.2</v>
      </c>
      <c r="F42" s="379"/>
      <c r="G42" s="231"/>
      <c r="H42" s="232"/>
      <c r="I42" s="219">
        <v>15.9</v>
      </c>
      <c r="J42" s="216"/>
      <c r="K42" s="215"/>
      <c r="L42" s="216"/>
      <c r="M42" s="219">
        <v>15.9</v>
      </c>
      <c r="N42" s="217"/>
      <c r="O42" s="157"/>
      <c r="P42" s="216"/>
      <c r="Q42" s="157"/>
      <c r="R42" s="216"/>
      <c r="S42" s="219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6"/>
      <c r="BI42" s="216"/>
      <c r="BJ42" s="218"/>
      <c r="BK42" s="219"/>
      <c r="BL42" s="215"/>
      <c r="BM42" s="215"/>
      <c r="BN42" s="215"/>
      <c r="BO42" s="215"/>
      <c r="BP42" s="215"/>
      <c r="BQ42" s="215"/>
      <c r="BR42" s="215"/>
      <c r="BS42" s="215"/>
      <c r="BT42" s="217"/>
    </row>
    <row r="43" spans="1:72" ht="11.25" customHeight="1">
      <c r="A43" s="380" t="s">
        <v>732</v>
      </c>
      <c r="B43" s="381"/>
      <c r="C43" s="361" t="s">
        <v>625</v>
      </c>
      <c r="D43" s="362"/>
      <c r="E43" s="266">
        <v>1371.6</v>
      </c>
      <c r="F43" s="382"/>
      <c r="G43" s="166"/>
      <c r="H43" s="383"/>
      <c r="I43" s="219">
        <v>15.9</v>
      </c>
      <c r="J43" s="216"/>
      <c r="K43" s="196"/>
      <c r="L43" s="190"/>
      <c r="M43" s="219">
        <v>15.9</v>
      </c>
      <c r="N43" s="217"/>
      <c r="O43" s="157"/>
      <c r="P43" s="216"/>
      <c r="Q43" s="157"/>
      <c r="R43" s="216"/>
      <c r="S43" s="219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6"/>
      <c r="BI43" s="216"/>
      <c r="BJ43" s="218"/>
      <c r="BK43" s="219"/>
      <c r="BL43" s="215"/>
      <c r="BM43" s="215"/>
      <c r="BN43" s="215"/>
      <c r="BO43" s="215"/>
      <c r="BP43" s="215"/>
      <c r="BQ43" s="215"/>
      <c r="BR43" s="215"/>
      <c r="BS43" s="215"/>
      <c r="BT43" s="217"/>
    </row>
    <row r="44" spans="1:72" ht="11.25" customHeight="1">
      <c r="A44" s="380" t="s">
        <v>733</v>
      </c>
      <c r="B44" s="381"/>
      <c r="C44" s="361" t="s">
        <v>628</v>
      </c>
      <c r="D44" s="362"/>
      <c r="E44" s="266">
        <v>1524</v>
      </c>
      <c r="F44" s="382"/>
      <c r="G44" s="166"/>
      <c r="H44" s="383"/>
      <c r="I44" s="219">
        <v>15.9</v>
      </c>
      <c r="J44" s="216"/>
      <c r="K44" s="196"/>
      <c r="L44" s="190"/>
      <c r="M44" s="219">
        <v>15.9</v>
      </c>
      <c r="N44" s="217"/>
      <c r="O44" s="157"/>
      <c r="P44" s="216"/>
      <c r="Q44" s="157"/>
      <c r="R44" s="216"/>
      <c r="S44" s="219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6"/>
      <c r="BI44" s="216"/>
      <c r="BJ44" s="218"/>
      <c r="BK44" s="219"/>
      <c r="BL44" s="215"/>
      <c r="BM44" s="215"/>
      <c r="BN44" s="215"/>
      <c r="BO44" s="215"/>
      <c r="BP44" s="215"/>
      <c r="BQ44" s="215"/>
      <c r="BR44" s="215"/>
      <c r="BS44" s="215"/>
      <c r="BT44" s="217"/>
    </row>
    <row r="45" spans="1:72" ht="11.25" customHeight="1">
      <c r="A45" s="380" t="s">
        <v>736</v>
      </c>
      <c r="B45" s="381"/>
      <c r="C45" s="361" t="s">
        <v>737</v>
      </c>
      <c r="D45" s="362"/>
      <c r="E45" s="266">
        <v>1626.6</v>
      </c>
      <c r="F45" s="382"/>
      <c r="G45" s="166"/>
      <c r="H45" s="383"/>
      <c r="I45" s="219">
        <v>15.9</v>
      </c>
      <c r="J45" s="216"/>
      <c r="K45" s="196"/>
      <c r="L45" s="190"/>
      <c r="M45" s="219">
        <v>15.9</v>
      </c>
      <c r="N45" s="217"/>
      <c r="O45" s="157"/>
      <c r="P45" s="216"/>
      <c r="Q45" s="157"/>
      <c r="R45" s="216"/>
      <c r="S45" s="219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6"/>
      <c r="BI45" s="216"/>
      <c r="BJ45" s="218"/>
      <c r="BK45" s="219"/>
      <c r="BL45" s="215"/>
      <c r="BM45" s="215"/>
      <c r="BN45" s="215"/>
      <c r="BO45" s="215"/>
      <c r="BP45" s="215"/>
      <c r="BQ45" s="215"/>
      <c r="BR45" s="215"/>
      <c r="BS45" s="215"/>
      <c r="BT45" s="217"/>
    </row>
    <row r="46" spans="1:72" ht="11.25" customHeight="1">
      <c r="A46" s="377" t="s">
        <v>734</v>
      </c>
      <c r="B46" s="378"/>
      <c r="C46" s="358" t="s">
        <v>695</v>
      </c>
      <c r="D46" s="359"/>
      <c r="E46" s="229">
        <v>1828.8</v>
      </c>
      <c r="F46" s="379"/>
      <c r="G46" s="231"/>
      <c r="H46" s="232"/>
      <c r="I46" s="219">
        <v>15.9</v>
      </c>
      <c r="J46" s="216"/>
      <c r="K46" s="215"/>
      <c r="L46" s="216"/>
      <c r="M46" s="219">
        <v>15.9</v>
      </c>
      <c r="N46" s="217"/>
      <c r="O46" s="157"/>
      <c r="P46" s="216"/>
      <c r="Q46" s="157"/>
      <c r="R46" s="216"/>
      <c r="S46" s="219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6"/>
      <c r="BI46" s="216"/>
      <c r="BJ46" s="218"/>
      <c r="BK46" s="219"/>
      <c r="BL46" s="215"/>
      <c r="BM46" s="215"/>
      <c r="BN46" s="215"/>
      <c r="BO46" s="215"/>
      <c r="BP46" s="215"/>
      <c r="BQ46" s="215"/>
      <c r="BR46" s="215"/>
      <c r="BS46" s="215"/>
      <c r="BT46" s="217"/>
    </row>
    <row r="47" spans="1:72" ht="11.25" customHeight="1">
      <c r="A47" s="374" t="s">
        <v>735</v>
      </c>
      <c r="B47" s="375"/>
      <c r="C47" s="366" t="s">
        <v>706</v>
      </c>
      <c r="D47" s="367"/>
      <c r="E47" s="257">
        <v>2032</v>
      </c>
      <c r="F47" s="376"/>
      <c r="G47" s="205"/>
      <c r="H47" s="206"/>
      <c r="I47" s="237">
        <v>15.9</v>
      </c>
      <c r="J47" s="235"/>
      <c r="K47" s="233"/>
      <c r="L47" s="235"/>
      <c r="M47" s="237">
        <v>15.9</v>
      </c>
      <c r="N47" s="234"/>
      <c r="O47" s="233"/>
      <c r="P47" s="235"/>
      <c r="Q47" s="162"/>
      <c r="R47" s="235"/>
      <c r="S47" s="237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5"/>
      <c r="BI47" s="235"/>
      <c r="BJ47" s="236"/>
      <c r="BK47" s="237"/>
      <c r="BL47" s="233"/>
      <c r="BM47" s="233"/>
      <c r="BN47" s="233"/>
      <c r="BO47" s="233"/>
      <c r="BP47" s="233"/>
      <c r="BQ47" s="233"/>
      <c r="BR47" s="233"/>
      <c r="BS47" s="233"/>
      <c r="BT47" s="234"/>
    </row>
    <row r="48" spans="1:72" ht="11.25" customHeight="1">
      <c r="A48" s="155"/>
      <c r="B48" s="8"/>
      <c r="C48" s="8"/>
      <c r="D48" s="8"/>
      <c r="E48" s="8"/>
      <c r="F48" s="80" t="s">
        <v>296</v>
      </c>
      <c r="G48" s="8"/>
      <c r="H48" s="72" t="s">
        <v>297</v>
      </c>
      <c r="I48" s="79" t="s">
        <v>725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62" ht="11.25" customHeight="1">
      <c r="A49" s="9"/>
      <c r="B49" s="10"/>
      <c r="C49" s="10"/>
      <c r="D49" s="10"/>
      <c r="E49" s="10"/>
      <c r="F49" s="10"/>
      <c r="G49" s="10"/>
      <c r="H49" s="12" t="s">
        <v>738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"/>
      <c r="AS49" s="1"/>
      <c r="AT49" s="1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9"/>
    </row>
    <row r="50" spans="1:53" ht="11.25" customHeight="1">
      <c r="A50" s="154" t="s">
        <v>722</v>
      </c>
      <c r="AR50" s="8"/>
      <c r="AS50" s="8"/>
      <c r="AT50" s="8"/>
      <c r="AU50" s="1"/>
      <c r="AV50" s="1"/>
      <c r="AW50" s="1"/>
      <c r="AX50" s="1"/>
      <c r="AY50" s="1"/>
      <c r="AZ50" s="1"/>
      <c r="BA50" s="153" t="s">
        <v>723</v>
      </c>
    </row>
    <row r="51" spans="1:72" ht="11.25" customHeight="1">
      <c r="A51" s="389" t="s">
        <v>320</v>
      </c>
      <c r="B51" s="390"/>
      <c r="C51" s="390"/>
      <c r="D51" s="391"/>
      <c r="E51" s="341" t="s">
        <v>230</v>
      </c>
      <c r="F51" s="342"/>
      <c r="G51" s="299"/>
      <c r="H51" s="300"/>
      <c r="I51" s="79" t="s">
        <v>322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1"/>
      <c r="AT51" s="81"/>
      <c r="AU51" s="81"/>
      <c r="AV51" s="81"/>
      <c r="AW51" s="81"/>
      <c r="AX51" s="81"/>
      <c r="AY51" s="81"/>
      <c r="AZ51" s="81"/>
      <c r="BA51" s="80"/>
      <c r="BB51" s="80"/>
      <c r="BC51" s="80"/>
      <c r="BD51" s="80"/>
      <c r="BE51" s="80"/>
      <c r="BF51" s="80"/>
      <c r="BG51" s="80"/>
      <c r="BH51" s="80"/>
      <c r="BI51" s="81"/>
      <c r="BJ51" s="82"/>
      <c r="BK51" s="71"/>
      <c r="BL51" s="80"/>
      <c r="BM51" s="80"/>
      <c r="BN51" s="80"/>
      <c r="BO51" s="80"/>
      <c r="BP51" s="80"/>
      <c r="BQ51" s="80"/>
      <c r="BR51" s="80"/>
      <c r="BS51" s="80"/>
      <c r="BT51" s="83"/>
    </row>
    <row r="52" spans="1:72" ht="11.25" customHeight="1">
      <c r="A52" s="392"/>
      <c r="B52" s="393"/>
      <c r="C52" s="393"/>
      <c r="D52" s="394"/>
      <c r="E52" s="343"/>
      <c r="F52" s="344"/>
      <c r="G52" s="301"/>
      <c r="H52" s="302"/>
      <c r="I52" s="303"/>
      <c r="J52" s="304"/>
      <c r="K52" s="312"/>
      <c r="L52" s="313"/>
      <c r="M52" s="180"/>
      <c r="N52" s="178"/>
      <c r="O52" s="307"/>
      <c r="P52" s="178"/>
      <c r="Q52" s="303"/>
      <c r="R52" s="306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76"/>
      <c r="BK52" s="330"/>
      <c r="BL52" s="183"/>
      <c r="BM52" s="183"/>
      <c r="BN52" s="183"/>
      <c r="BO52" s="183"/>
      <c r="BP52" s="183"/>
      <c r="BQ52" s="183"/>
      <c r="BR52" s="183"/>
      <c r="BS52" s="183"/>
      <c r="BT52" s="176"/>
    </row>
    <row r="53" spans="1:72" ht="11.25" customHeight="1">
      <c r="A53" s="354" t="s">
        <v>231</v>
      </c>
      <c r="B53" s="355"/>
      <c r="C53" s="356" t="s">
        <v>232</v>
      </c>
      <c r="D53" s="357"/>
      <c r="E53" s="397" t="s">
        <v>305</v>
      </c>
      <c r="F53" s="398"/>
      <c r="G53" s="399"/>
      <c r="H53" s="400"/>
      <c r="I53" s="246" t="s">
        <v>233</v>
      </c>
      <c r="J53" s="181"/>
      <c r="K53" s="161" t="s">
        <v>307</v>
      </c>
      <c r="L53" s="161"/>
      <c r="M53" s="161" t="s">
        <v>323</v>
      </c>
      <c r="N53" s="161"/>
      <c r="O53" s="198" t="s">
        <v>308</v>
      </c>
      <c r="P53" s="181"/>
      <c r="Q53" s="245"/>
      <c r="R53" s="198"/>
      <c r="S53" s="161"/>
      <c r="T53" s="161"/>
      <c r="U53" s="161"/>
      <c r="V53" s="161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77"/>
      <c r="BK53" s="245"/>
      <c r="BL53" s="198"/>
      <c r="BM53" s="198"/>
      <c r="BN53" s="198"/>
      <c r="BO53" s="198"/>
      <c r="BP53" s="198"/>
      <c r="BQ53" s="198"/>
      <c r="BR53" s="198"/>
      <c r="BS53" s="198"/>
      <c r="BT53" s="177"/>
    </row>
    <row r="54" spans="1:72" ht="11.25" customHeight="1">
      <c r="A54" s="345" t="s">
        <v>237</v>
      </c>
      <c r="B54" s="158"/>
      <c r="C54" s="346" t="s">
        <v>311</v>
      </c>
      <c r="D54" s="347"/>
      <c r="E54" s="363">
        <v>10.5</v>
      </c>
      <c r="F54" s="158"/>
      <c r="G54" s="334"/>
      <c r="H54" s="388"/>
      <c r="I54" s="159">
        <v>1</v>
      </c>
      <c r="J54" s="265"/>
      <c r="K54" s="192">
        <v>1.2</v>
      </c>
      <c r="L54" s="192"/>
      <c r="M54" s="192">
        <v>1.5</v>
      </c>
      <c r="N54" s="192"/>
      <c r="O54" s="192">
        <v>1.7</v>
      </c>
      <c r="P54" s="265"/>
      <c r="Q54" s="243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82"/>
      <c r="BK54" s="243"/>
      <c r="BL54" s="192"/>
      <c r="BM54" s="192"/>
      <c r="BN54" s="192"/>
      <c r="BO54" s="192"/>
      <c r="BP54" s="192"/>
      <c r="BQ54" s="192"/>
      <c r="BR54" s="192"/>
      <c r="BS54" s="192"/>
      <c r="BT54" s="182"/>
    </row>
    <row r="55" spans="1:72" ht="11.25" customHeight="1">
      <c r="A55" s="207" t="s">
        <v>238</v>
      </c>
      <c r="B55" s="208"/>
      <c r="C55" s="358" t="s">
        <v>239</v>
      </c>
      <c r="D55" s="359"/>
      <c r="E55" s="207">
        <v>13.8</v>
      </c>
      <c r="F55" s="208"/>
      <c r="G55" s="231"/>
      <c r="H55" s="232"/>
      <c r="I55" s="157">
        <v>1.2</v>
      </c>
      <c r="J55" s="216"/>
      <c r="K55" s="215">
        <v>1.65</v>
      </c>
      <c r="L55" s="215"/>
      <c r="M55" s="215">
        <v>2</v>
      </c>
      <c r="N55" s="215"/>
      <c r="O55" s="215">
        <v>2.2</v>
      </c>
      <c r="P55" s="216"/>
      <c r="Q55" s="219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7"/>
      <c r="BK55" s="219"/>
      <c r="BL55" s="215"/>
      <c r="BM55" s="215"/>
      <c r="BN55" s="215"/>
      <c r="BO55" s="215"/>
      <c r="BP55" s="215"/>
      <c r="BQ55" s="215"/>
      <c r="BR55" s="215"/>
      <c r="BS55" s="215"/>
      <c r="BT55" s="217"/>
    </row>
    <row r="56" spans="1:72" ht="11.25" customHeight="1">
      <c r="A56" s="207" t="s">
        <v>240</v>
      </c>
      <c r="B56" s="208"/>
      <c r="C56" s="358" t="s">
        <v>241</v>
      </c>
      <c r="D56" s="359"/>
      <c r="E56" s="207">
        <v>17.3</v>
      </c>
      <c r="F56" s="208"/>
      <c r="G56" s="231"/>
      <c r="H56" s="232"/>
      <c r="I56" s="157">
        <v>1.2</v>
      </c>
      <c r="J56" s="216"/>
      <c r="K56" s="215">
        <v>1.65</v>
      </c>
      <c r="L56" s="215"/>
      <c r="M56" s="215">
        <v>2</v>
      </c>
      <c r="N56" s="215"/>
      <c r="O56" s="215">
        <v>2.3</v>
      </c>
      <c r="P56" s="216"/>
      <c r="Q56" s="219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7"/>
      <c r="BK56" s="219"/>
      <c r="BL56" s="215"/>
      <c r="BM56" s="215"/>
      <c r="BN56" s="215"/>
      <c r="BO56" s="215"/>
      <c r="BP56" s="215"/>
      <c r="BQ56" s="215"/>
      <c r="BR56" s="215"/>
      <c r="BS56" s="215"/>
      <c r="BT56" s="217"/>
    </row>
    <row r="57" spans="1:72" ht="11.25" customHeight="1">
      <c r="A57" s="207" t="s">
        <v>242</v>
      </c>
      <c r="B57" s="208"/>
      <c r="C57" s="358" t="s">
        <v>243</v>
      </c>
      <c r="D57" s="359"/>
      <c r="E57" s="207">
        <v>21.7</v>
      </c>
      <c r="F57" s="208"/>
      <c r="G57" s="231"/>
      <c r="H57" s="232"/>
      <c r="I57" s="157">
        <v>1.65</v>
      </c>
      <c r="J57" s="216"/>
      <c r="K57" s="215">
        <v>2.1</v>
      </c>
      <c r="L57" s="215"/>
      <c r="M57" s="215">
        <v>2.5</v>
      </c>
      <c r="N57" s="215"/>
      <c r="O57" s="215">
        <v>2.8</v>
      </c>
      <c r="P57" s="216"/>
      <c r="Q57" s="219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199"/>
      <c r="AT57" s="199"/>
      <c r="AU57" s="199"/>
      <c r="AV57" s="199"/>
      <c r="AW57" s="199"/>
      <c r="AX57" s="199"/>
      <c r="AY57" s="199"/>
      <c r="AZ57" s="199"/>
      <c r="BA57" s="215"/>
      <c r="BB57" s="215"/>
      <c r="BC57" s="215"/>
      <c r="BD57" s="215"/>
      <c r="BE57" s="215"/>
      <c r="BF57" s="215"/>
      <c r="BG57" s="215"/>
      <c r="BH57" s="215"/>
      <c r="BI57" s="215"/>
      <c r="BJ57" s="216"/>
      <c r="BK57" s="219"/>
      <c r="BL57" s="215"/>
      <c r="BM57" s="157"/>
      <c r="BN57" s="215"/>
      <c r="BO57" s="215"/>
      <c r="BP57" s="215"/>
      <c r="BQ57" s="215"/>
      <c r="BR57" s="215"/>
      <c r="BS57" s="215"/>
      <c r="BT57" s="217"/>
    </row>
    <row r="58" spans="1:72" ht="11.25" customHeight="1">
      <c r="A58" s="207" t="s">
        <v>244</v>
      </c>
      <c r="B58" s="208"/>
      <c r="C58" s="358" t="s">
        <v>245</v>
      </c>
      <c r="D58" s="359"/>
      <c r="E58" s="207">
        <v>27.2</v>
      </c>
      <c r="F58" s="208"/>
      <c r="G58" s="231"/>
      <c r="H58" s="232"/>
      <c r="I58" s="157">
        <v>1.65</v>
      </c>
      <c r="J58" s="216"/>
      <c r="K58" s="215">
        <v>2.1</v>
      </c>
      <c r="L58" s="215"/>
      <c r="M58" s="215">
        <v>2.5</v>
      </c>
      <c r="N58" s="215"/>
      <c r="O58" s="215">
        <v>2.9</v>
      </c>
      <c r="P58" s="216"/>
      <c r="Q58" s="219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199"/>
      <c r="AT58" s="199"/>
      <c r="AU58" s="199"/>
      <c r="AV58" s="199"/>
      <c r="AW58" s="199"/>
      <c r="AX58" s="199"/>
      <c r="AY58" s="199"/>
      <c r="AZ58" s="199"/>
      <c r="BA58" s="215"/>
      <c r="BB58" s="215"/>
      <c r="BC58" s="215"/>
      <c r="BD58" s="215"/>
      <c r="BE58" s="215"/>
      <c r="BF58" s="215"/>
      <c r="BG58" s="215"/>
      <c r="BH58" s="215"/>
      <c r="BI58" s="215"/>
      <c r="BJ58" s="217"/>
      <c r="BK58" s="219"/>
      <c r="BL58" s="215"/>
      <c r="BM58" s="215"/>
      <c r="BN58" s="215"/>
      <c r="BO58" s="215"/>
      <c r="BP58" s="215"/>
      <c r="BQ58" s="215"/>
      <c r="BR58" s="215"/>
      <c r="BS58" s="215"/>
      <c r="BT58" s="217"/>
    </row>
    <row r="59" spans="1:72" ht="11.25" customHeight="1">
      <c r="A59" s="207" t="s">
        <v>246</v>
      </c>
      <c r="B59" s="208"/>
      <c r="C59" s="358" t="s">
        <v>247</v>
      </c>
      <c r="D59" s="359"/>
      <c r="E59" s="207">
        <v>34</v>
      </c>
      <c r="F59" s="208"/>
      <c r="G59" s="231"/>
      <c r="H59" s="232"/>
      <c r="I59" s="157">
        <v>1.65</v>
      </c>
      <c r="J59" s="216"/>
      <c r="K59" s="215">
        <v>2.8</v>
      </c>
      <c r="L59" s="215"/>
      <c r="M59" s="215">
        <v>3</v>
      </c>
      <c r="N59" s="215"/>
      <c r="O59" s="215">
        <v>3.4</v>
      </c>
      <c r="P59" s="216"/>
      <c r="Q59" s="219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199"/>
      <c r="AT59" s="199"/>
      <c r="AU59" s="199"/>
      <c r="AV59" s="199"/>
      <c r="AW59" s="199"/>
      <c r="AX59" s="199"/>
      <c r="AY59" s="199"/>
      <c r="AZ59" s="199"/>
      <c r="BA59" s="215"/>
      <c r="BB59" s="215"/>
      <c r="BC59" s="215"/>
      <c r="BD59" s="215"/>
      <c r="BE59" s="215"/>
      <c r="BF59" s="215"/>
      <c r="BG59" s="215"/>
      <c r="BH59" s="215"/>
      <c r="BI59" s="215"/>
      <c r="BJ59" s="217"/>
      <c r="BK59" s="219"/>
      <c r="BL59" s="215"/>
      <c r="BM59" s="215"/>
      <c r="BN59" s="215"/>
      <c r="BO59" s="215"/>
      <c r="BP59" s="215"/>
      <c r="BQ59" s="215"/>
      <c r="BR59" s="215"/>
      <c r="BS59" s="215"/>
      <c r="BT59" s="217"/>
    </row>
    <row r="60" spans="1:72" ht="11.25" customHeight="1">
      <c r="A60" s="207" t="s">
        <v>248</v>
      </c>
      <c r="B60" s="208"/>
      <c r="C60" s="358" t="s">
        <v>249</v>
      </c>
      <c r="D60" s="359"/>
      <c r="E60" s="207">
        <v>42.7</v>
      </c>
      <c r="F60" s="208"/>
      <c r="G60" s="231"/>
      <c r="H60" s="232"/>
      <c r="I60" s="157">
        <v>1.65</v>
      </c>
      <c r="J60" s="216"/>
      <c r="K60" s="215">
        <v>2.8</v>
      </c>
      <c r="L60" s="215"/>
      <c r="M60" s="215">
        <v>3</v>
      </c>
      <c r="N60" s="215"/>
      <c r="O60" s="215">
        <v>3.6</v>
      </c>
      <c r="P60" s="216"/>
      <c r="Q60" s="219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199"/>
      <c r="AT60" s="199"/>
      <c r="AU60" s="199"/>
      <c r="AV60" s="199"/>
      <c r="AW60" s="199"/>
      <c r="AX60" s="199"/>
      <c r="AY60" s="199"/>
      <c r="AZ60" s="199"/>
      <c r="BA60" s="215"/>
      <c r="BB60" s="215"/>
      <c r="BC60" s="215"/>
      <c r="BD60" s="215"/>
      <c r="BE60" s="215"/>
      <c r="BF60" s="215"/>
      <c r="BG60" s="215"/>
      <c r="BH60" s="215"/>
      <c r="BI60" s="215"/>
      <c r="BJ60" s="217"/>
      <c r="BK60" s="219"/>
      <c r="BL60" s="215"/>
      <c r="BM60" s="215"/>
      <c r="BN60" s="215"/>
      <c r="BO60" s="215"/>
      <c r="BP60" s="215"/>
      <c r="BQ60" s="215"/>
      <c r="BR60" s="215"/>
      <c r="BS60" s="215"/>
      <c r="BT60" s="217"/>
    </row>
    <row r="61" spans="1:72" ht="11.25" customHeight="1">
      <c r="A61" s="207" t="s">
        <v>252</v>
      </c>
      <c r="B61" s="208"/>
      <c r="C61" s="358" t="s">
        <v>253</v>
      </c>
      <c r="D61" s="359"/>
      <c r="E61" s="207">
        <v>48.6</v>
      </c>
      <c r="F61" s="208"/>
      <c r="G61" s="231"/>
      <c r="H61" s="232"/>
      <c r="I61" s="157">
        <v>1.65</v>
      </c>
      <c r="J61" s="216"/>
      <c r="K61" s="215">
        <v>2.8</v>
      </c>
      <c r="L61" s="215"/>
      <c r="M61" s="215">
        <v>3</v>
      </c>
      <c r="N61" s="215"/>
      <c r="O61" s="215">
        <v>3.7</v>
      </c>
      <c r="P61" s="216"/>
      <c r="Q61" s="219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199"/>
      <c r="AT61" s="199"/>
      <c r="AU61" s="199"/>
      <c r="AV61" s="199"/>
      <c r="AW61" s="199"/>
      <c r="AX61" s="199"/>
      <c r="AY61" s="199"/>
      <c r="AZ61" s="199"/>
      <c r="BA61" s="215"/>
      <c r="BB61" s="215"/>
      <c r="BC61" s="215"/>
      <c r="BD61" s="215"/>
      <c r="BE61" s="215"/>
      <c r="BF61" s="215"/>
      <c r="BG61" s="215"/>
      <c r="BH61" s="215"/>
      <c r="BI61" s="215"/>
      <c r="BJ61" s="217"/>
      <c r="BK61" s="219"/>
      <c r="BL61" s="215"/>
      <c r="BM61" s="215"/>
      <c r="BN61" s="215"/>
      <c r="BO61" s="215"/>
      <c r="BP61" s="215"/>
      <c r="BQ61" s="215"/>
      <c r="BR61" s="215"/>
      <c r="BS61" s="215"/>
      <c r="BT61" s="217"/>
    </row>
    <row r="62" spans="1:72" ht="11.25" customHeight="1">
      <c r="A62" s="207" t="s">
        <v>255</v>
      </c>
      <c r="B62" s="208"/>
      <c r="C62" s="358" t="s">
        <v>256</v>
      </c>
      <c r="D62" s="359"/>
      <c r="E62" s="207">
        <v>60.5</v>
      </c>
      <c r="F62" s="208"/>
      <c r="G62" s="231"/>
      <c r="H62" s="232"/>
      <c r="I62" s="157">
        <v>1.65</v>
      </c>
      <c r="J62" s="216"/>
      <c r="K62" s="215">
        <v>2.8</v>
      </c>
      <c r="L62" s="215"/>
      <c r="M62" s="215">
        <v>3.5</v>
      </c>
      <c r="N62" s="215"/>
      <c r="O62" s="215">
        <v>3.9</v>
      </c>
      <c r="P62" s="216"/>
      <c r="Q62" s="219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7"/>
      <c r="BK62" s="219"/>
      <c r="BL62" s="215"/>
      <c r="BM62" s="215"/>
      <c r="BN62" s="215"/>
      <c r="BO62" s="215"/>
      <c r="BP62" s="215"/>
      <c r="BQ62" s="215"/>
      <c r="BR62" s="215"/>
      <c r="BS62" s="215"/>
      <c r="BT62" s="217"/>
    </row>
    <row r="63" spans="1:72" ht="11.25" customHeight="1">
      <c r="A63" s="207" t="s">
        <v>257</v>
      </c>
      <c r="B63" s="208"/>
      <c r="C63" s="358" t="s">
        <v>258</v>
      </c>
      <c r="D63" s="359"/>
      <c r="E63" s="207">
        <v>76.3</v>
      </c>
      <c r="F63" s="208"/>
      <c r="G63" s="231"/>
      <c r="H63" s="232"/>
      <c r="I63" s="157">
        <v>2.1</v>
      </c>
      <c r="J63" s="216"/>
      <c r="K63" s="215">
        <v>3</v>
      </c>
      <c r="L63" s="215"/>
      <c r="M63" s="215">
        <v>3.5</v>
      </c>
      <c r="N63" s="215"/>
      <c r="O63" s="215">
        <v>5.2</v>
      </c>
      <c r="P63" s="216"/>
      <c r="Q63" s="219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7"/>
      <c r="BK63" s="219"/>
      <c r="BL63" s="215"/>
      <c r="BM63" s="215"/>
      <c r="BN63" s="215"/>
      <c r="BO63" s="215"/>
      <c r="BP63" s="215"/>
      <c r="BQ63" s="215"/>
      <c r="BR63" s="215"/>
      <c r="BS63" s="215"/>
      <c r="BT63" s="217"/>
    </row>
    <row r="64" spans="1:72" ht="11.25" customHeight="1">
      <c r="A64" s="207" t="s">
        <v>259</v>
      </c>
      <c r="B64" s="208"/>
      <c r="C64" s="358" t="s">
        <v>260</v>
      </c>
      <c r="D64" s="359"/>
      <c r="E64" s="207">
        <v>89.1</v>
      </c>
      <c r="F64" s="208"/>
      <c r="G64" s="231"/>
      <c r="H64" s="232"/>
      <c r="I64" s="157">
        <v>2.1</v>
      </c>
      <c r="J64" s="216"/>
      <c r="K64" s="215">
        <v>3</v>
      </c>
      <c r="L64" s="215"/>
      <c r="M64" s="215">
        <v>4</v>
      </c>
      <c r="N64" s="215"/>
      <c r="O64" s="215">
        <v>5.5</v>
      </c>
      <c r="P64" s="216"/>
      <c r="Q64" s="219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7"/>
      <c r="BK64" s="219"/>
      <c r="BL64" s="215"/>
      <c r="BM64" s="215"/>
      <c r="BN64" s="215"/>
      <c r="BO64" s="215"/>
      <c r="BP64" s="215"/>
      <c r="BQ64" s="215"/>
      <c r="BR64" s="215"/>
      <c r="BS64" s="215"/>
      <c r="BT64" s="217"/>
    </row>
    <row r="65" spans="1:72" ht="11.25" customHeight="1">
      <c r="A65" s="207" t="s">
        <v>261</v>
      </c>
      <c r="B65" s="208"/>
      <c r="C65" s="358" t="s">
        <v>262</v>
      </c>
      <c r="D65" s="359"/>
      <c r="E65" s="207">
        <v>114.3</v>
      </c>
      <c r="F65" s="208"/>
      <c r="G65" s="231"/>
      <c r="H65" s="232"/>
      <c r="I65" s="157">
        <v>2.1</v>
      </c>
      <c r="J65" s="216"/>
      <c r="K65" s="215">
        <v>3</v>
      </c>
      <c r="L65" s="215"/>
      <c r="M65" s="215">
        <v>4</v>
      </c>
      <c r="N65" s="215"/>
      <c r="O65" s="215">
        <v>6</v>
      </c>
      <c r="P65" s="216"/>
      <c r="Q65" s="219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6"/>
      <c r="BI65" s="216"/>
      <c r="BJ65" s="218"/>
      <c r="BK65" s="219"/>
      <c r="BL65" s="215"/>
      <c r="BM65" s="215"/>
      <c r="BN65" s="215"/>
      <c r="BO65" s="215"/>
      <c r="BP65" s="215"/>
      <c r="BQ65" s="215"/>
      <c r="BR65" s="215"/>
      <c r="BS65" s="215"/>
      <c r="BT65" s="217"/>
    </row>
    <row r="66" spans="1:72" ht="11.25" customHeight="1">
      <c r="A66" s="207" t="s">
        <v>263</v>
      </c>
      <c r="B66" s="208"/>
      <c r="C66" s="358" t="s">
        <v>264</v>
      </c>
      <c r="D66" s="359"/>
      <c r="E66" s="207">
        <v>139.8</v>
      </c>
      <c r="F66" s="208"/>
      <c r="G66" s="231"/>
      <c r="H66" s="232"/>
      <c r="I66" s="157">
        <v>2.8</v>
      </c>
      <c r="J66" s="216"/>
      <c r="K66" s="215">
        <v>3.4</v>
      </c>
      <c r="L66" s="215"/>
      <c r="M66" s="215">
        <v>5</v>
      </c>
      <c r="N66" s="215"/>
      <c r="O66" s="215">
        <v>6.6</v>
      </c>
      <c r="P66" s="216"/>
      <c r="Q66" s="219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6"/>
      <c r="BI66" s="216"/>
      <c r="BJ66" s="218"/>
      <c r="BK66" s="219"/>
      <c r="BL66" s="215"/>
      <c r="BM66" s="215"/>
      <c r="BN66" s="215"/>
      <c r="BO66" s="215"/>
      <c r="BP66" s="215"/>
      <c r="BQ66" s="215"/>
      <c r="BR66" s="215"/>
      <c r="BS66" s="215"/>
      <c r="BT66" s="217"/>
    </row>
    <row r="67" spans="1:72" ht="11.25" customHeight="1">
      <c r="A67" s="207" t="s">
        <v>265</v>
      </c>
      <c r="B67" s="208"/>
      <c r="C67" s="358" t="s">
        <v>266</v>
      </c>
      <c r="D67" s="359"/>
      <c r="E67" s="207">
        <v>165.2</v>
      </c>
      <c r="F67" s="208"/>
      <c r="G67" s="231"/>
      <c r="H67" s="232"/>
      <c r="I67" s="157">
        <v>2.8</v>
      </c>
      <c r="J67" s="216"/>
      <c r="K67" s="215">
        <v>3.4</v>
      </c>
      <c r="L67" s="215"/>
      <c r="M67" s="215">
        <v>5</v>
      </c>
      <c r="N67" s="215"/>
      <c r="O67" s="215">
        <v>7.1</v>
      </c>
      <c r="P67" s="216"/>
      <c r="Q67" s="219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6"/>
      <c r="BI67" s="216"/>
      <c r="BJ67" s="218"/>
      <c r="BK67" s="219"/>
      <c r="BL67" s="215"/>
      <c r="BM67" s="215"/>
      <c r="BN67" s="215"/>
      <c r="BO67" s="215"/>
      <c r="BP67" s="215"/>
      <c r="BQ67" s="215"/>
      <c r="BR67" s="215"/>
      <c r="BS67" s="215"/>
      <c r="BT67" s="217"/>
    </row>
    <row r="68" spans="1:72" ht="11.25" customHeight="1">
      <c r="A68" s="207" t="s">
        <v>267</v>
      </c>
      <c r="B68" s="208"/>
      <c r="C68" s="358" t="s">
        <v>268</v>
      </c>
      <c r="D68" s="359"/>
      <c r="E68" s="207">
        <v>216.3</v>
      </c>
      <c r="F68" s="208"/>
      <c r="G68" s="231"/>
      <c r="H68" s="232"/>
      <c r="I68" s="157">
        <v>2.8</v>
      </c>
      <c r="J68" s="216"/>
      <c r="K68" s="215">
        <v>4</v>
      </c>
      <c r="L68" s="215"/>
      <c r="M68" s="215">
        <v>6.5</v>
      </c>
      <c r="N68" s="215"/>
      <c r="O68" s="215">
        <v>8.2</v>
      </c>
      <c r="P68" s="216"/>
      <c r="Q68" s="219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7"/>
      <c r="BK68" s="219"/>
      <c r="BL68" s="215"/>
      <c r="BM68" s="215"/>
      <c r="BN68" s="215"/>
      <c r="BO68" s="215"/>
      <c r="BP68" s="215"/>
      <c r="BQ68" s="215"/>
      <c r="BR68" s="215"/>
      <c r="BS68" s="215"/>
      <c r="BT68" s="217"/>
    </row>
    <row r="69" spans="1:72" ht="11.25" customHeight="1">
      <c r="A69" s="207" t="s">
        <v>269</v>
      </c>
      <c r="B69" s="208"/>
      <c r="C69" s="358" t="s">
        <v>270</v>
      </c>
      <c r="D69" s="359"/>
      <c r="E69" s="207">
        <v>267.4</v>
      </c>
      <c r="F69" s="208"/>
      <c r="G69" s="231"/>
      <c r="H69" s="232"/>
      <c r="I69" s="157">
        <v>3.4</v>
      </c>
      <c r="J69" s="216"/>
      <c r="K69" s="215">
        <v>4</v>
      </c>
      <c r="L69" s="215"/>
      <c r="M69" s="215">
        <v>6.5</v>
      </c>
      <c r="N69" s="215"/>
      <c r="O69" s="215">
        <v>9.3</v>
      </c>
      <c r="P69" s="216"/>
      <c r="Q69" s="219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7"/>
      <c r="BK69" s="219"/>
      <c r="BL69" s="215"/>
      <c r="BM69" s="215"/>
      <c r="BN69" s="215"/>
      <c r="BO69" s="215"/>
      <c r="BP69" s="215"/>
      <c r="BQ69" s="215"/>
      <c r="BR69" s="215"/>
      <c r="BS69" s="215"/>
      <c r="BT69" s="217"/>
    </row>
    <row r="70" spans="1:72" ht="11.25" customHeight="1">
      <c r="A70" s="207" t="s">
        <v>271</v>
      </c>
      <c r="B70" s="208"/>
      <c r="C70" s="358" t="s">
        <v>272</v>
      </c>
      <c r="D70" s="359"/>
      <c r="E70" s="207">
        <v>318.5</v>
      </c>
      <c r="F70" s="208"/>
      <c r="G70" s="231"/>
      <c r="H70" s="232"/>
      <c r="I70" s="157">
        <v>4</v>
      </c>
      <c r="J70" s="216"/>
      <c r="K70" s="215">
        <v>4.5</v>
      </c>
      <c r="L70" s="215"/>
      <c r="M70" s="215">
        <v>6.5</v>
      </c>
      <c r="N70" s="215"/>
      <c r="O70" s="215">
        <v>10.3</v>
      </c>
      <c r="P70" s="216"/>
      <c r="Q70" s="219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6"/>
      <c r="BI70" s="216"/>
      <c r="BJ70" s="218"/>
      <c r="BK70" s="219"/>
      <c r="BL70" s="215"/>
      <c r="BM70" s="215"/>
      <c r="BN70" s="215"/>
      <c r="BO70" s="215"/>
      <c r="BP70" s="215"/>
      <c r="BQ70" s="215"/>
      <c r="BR70" s="215"/>
      <c r="BS70" s="215"/>
      <c r="BT70" s="217"/>
    </row>
    <row r="71" spans="1:72" ht="11.25" customHeight="1">
      <c r="A71" s="207" t="s">
        <v>273</v>
      </c>
      <c r="B71" s="208"/>
      <c r="C71" s="358" t="s">
        <v>274</v>
      </c>
      <c r="D71" s="359"/>
      <c r="E71" s="360">
        <v>355.6</v>
      </c>
      <c r="F71" s="259"/>
      <c r="G71" s="231"/>
      <c r="H71" s="232"/>
      <c r="I71" s="219"/>
      <c r="J71" s="216"/>
      <c r="K71" s="216"/>
      <c r="L71" s="157"/>
      <c r="M71" s="216"/>
      <c r="N71" s="208"/>
      <c r="O71" s="215">
        <v>11.1</v>
      </c>
      <c r="P71" s="216"/>
      <c r="Q71" s="219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7"/>
      <c r="BK71" s="219"/>
      <c r="BL71" s="215"/>
      <c r="BM71" s="215"/>
      <c r="BN71" s="215"/>
      <c r="BO71" s="215"/>
      <c r="BP71" s="215"/>
      <c r="BQ71" s="215"/>
      <c r="BR71" s="215"/>
      <c r="BS71" s="215"/>
      <c r="BT71" s="217"/>
    </row>
    <row r="72" spans="1:72" ht="11.25" customHeight="1">
      <c r="A72" s="207" t="s">
        <v>275</v>
      </c>
      <c r="B72" s="208"/>
      <c r="C72" s="358" t="s">
        <v>276</v>
      </c>
      <c r="D72" s="359"/>
      <c r="E72" s="207">
        <v>406.4</v>
      </c>
      <c r="F72" s="208"/>
      <c r="G72" s="166"/>
      <c r="H72" s="383"/>
      <c r="I72" s="201"/>
      <c r="J72" s="190"/>
      <c r="K72" s="190"/>
      <c r="L72" s="191"/>
      <c r="M72" s="190"/>
      <c r="N72" s="259"/>
      <c r="O72" s="196">
        <v>12.7</v>
      </c>
      <c r="P72" s="190"/>
      <c r="Q72" s="201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202"/>
      <c r="BK72" s="201"/>
      <c r="BL72" s="196"/>
      <c r="BM72" s="196"/>
      <c r="BN72" s="196"/>
      <c r="BO72" s="196"/>
      <c r="BP72" s="196"/>
      <c r="BQ72" s="196"/>
      <c r="BR72" s="196"/>
      <c r="BS72" s="196"/>
      <c r="BT72" s="202"/>
    </row>
    <row r="73" spans="1:72" ht="11.25" customHeight="1">
      <c r="A73" s="207" t="s">
        <v>277</v>
      </c>
      <c r="B73" s="208"/>
      <c r="C73" s="358" t="s">
        <v>278</v>
      </c>
      <c r="D73" s="359"/>
      <c r="E73" s="207">
        <v>457.2</v>
      </c>
      <c r="F73" s="208"/>
      <c r="G73" s="231"/>
      <c r="H73" s="232"/>
      <c r="I73" s="219"/>
      <c r="J73" s="216"/>
      <c r="K73" s="215"/>
      <c r="L73" s="215"/>
      <c r="M73" s="215"/>
      <c r="N73" s="216"/>
      <c r="O73" s="215">
        <v>14.3</v>
      </c>
      <c r="P73" s="216"/>
      <c r="Q73" s="219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6"/>
      <c r="BI73" s="216"/>
      <c r="BJ73" s="218"/>
      <c r="BK73" s="219"/>
      <c r="BL73" s="215"/>
      <c r="BM73" s="215"/>
      <c r="BN73" s="215"/>
      <c r="BO73" s="215"/>
      <c r="BP73" s="215"/>
      <c r="BQ73" s="215"/>
      <c r="BR73" s="215"/>
      <c r="BS73" s="215"/>
      <c r="BT73" s="217"/>
    </row>
    <row r="74" spans="1:72" ht="11.25" customHeight="1">
      <c r="A74" s="207" t="s">
        <v>279</v>
      </c>
      <c r="B74" s="208"/>
      <c r="C74" s="358" t="s">
        <v>280</v>
      </c>
      <c r="D74" s="359"/>
      <c r="E74" s="207">
        <v>508</v>
      </c>
      <c r="F74" s="208"/>
      <c r="G74" s="231"/>
      <c r="H74" s="232"/>
      <c r="I74" s="219"/>
      <c r="J74" s="216"/>
      <c r="K74" s="215"/>
      <c r="L74" s="215"/>
      <c r="M74" s="215"/>
      <c r="N74" s="216"/>
      <c r="O74" s="215">
        <v>15.1</v>
      </c>
      <c r="P74" s="216"/>
      <c r="Q74" s="219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6"/>
      <c r="BI74" s="216"/>
      <c r="BJ74" s="218"/>
      <c r="BK74" s="219"/>
      <c r="BL74" s="215"/>
      <c r="BM74" s="215"/>
      <c r="BN74" s="215"/>
      <c r="BO74" s="215"/>
      <c r="BP74" s="215"/>
      <c r="BQ74" s="215"/>
      <c r="BR74" s="215"/>
      <c r="BS74" s="215"/>
      <c r="BT74" s="217"/>
    </row>
    <row r="75" spans="1:72" ht="11.25" customHeight="1">
      <c r="A75" s="207" t="s">
        <v>281</v>
      </c>
      <c r="B75" s="208"/>
      <c r="C75" s="358" t="s">
        <v>282</v>
      </c>
      <c r="D75" s="359"/>
      <c r="E75" s="207">
        <v>558.8</v>
      </c>
      <c r="F75" s="208"/>
      <c r="G75" s="231"/>
      <c r="H75" s="232"/>
      <c r="I75" s="219"/>
      <c r="J75" s="216"/>
      <c r="K75" s="215"/>
      <c r="L75" s="215"/>
      <c r="M75" s="215"/>
      <c r="N75" s="216"/>
      <c r="O75" s="215">
        <v>15.9</v>
      </c>
      <c r="P75" s="216"/>
      <c r="Q75" s="219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6"/>
      <c r="BI75" s="216"/>
      <c r="BJ75" s="218"/>
      <c r="BK75" s="219"/>
      <c r="BL75" s="215"/>
      <c r="BM75" s="215"/>
      <c r="BN75" s="215"/>
      <c r="BO75" s="215"/>
      <c r="BP75" s="215"/>
      <c r="BQ75" s="215"/>
      <c r="BR75" s="215"/>
      <c r="BS75" s="215"/>
      <c r="BT75" s="217"/>
    </row>
    <row r="76" spans="1:72" ht="11.25" customHeight="1">
      <c r="A76" s="207" t="s">
        <v>283</v>
      </c>
      <c r="B76" s="208"/>
      <c r="C76" s="358" t="s">
        <v>284</v>
      </c>
      <c r="D76" s="359"/>
      <c r="E76" s="207">
        <v>609.6</v>
      </c>
      <c r="F76" s="208"/>
      <c r="G76" s="231"/>
      <c r="H76" s="232"/>
      <c r="I76" s="219"/>
      <c r="J76" s="216"/>
      <c r="K76" s="215"/>
      <c r="L76" s="215"/>
      <c r="M76" s="215"/>
      <c r="N76" s="216"/>
      <c r="O76" s="215">
        <v>17.5</v>
      </c>
      <c r="P76" s="216"/>
      <c r="Q76" s="219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6"/>
      <c r="BI76" s="216"/>
      <c r="BJ76" s="218"/>
      <c r="BK76" s="219"/>
      <c r="BL76" s="215"/>
      <c r="BM76" s="215"/>
      <c r="BN76" s="215"/>
      <c r="BO76" s="215"/>
      <c r="BP76" s="215"/>
      <c r="BQ76" s="215"/>
      <c r="BR76" s="215"/>
      <c r="BS76" s="215"/>
      <c r="BT76" s="217"/>
    </row>
    <row r="77" spans="1:72" ht="11.25" customHeight="1">
      <c r="A77" s="207" t="s">
        <v>285</v>
      </c>
      <c r="B77" s="208"/>
      <c r="C77" s="358" t="s">
        <v>286</v>
      </c>
      <c r="D77" s="359"/>
      <c r="E77" s="207">
        <v>660.4</v>
      </c>
      <c r="F77" s="208"/>
      <c r="G77" s="231"/>
      <c r="H77" s="232"/>
      <c r="I77" s="219"/>
      <c r="J77" s="216"/>
      <c r="K77" s="215"/>
      <c r="L77" s="215"/>
      <c r="M77" s="215"/>
      <c r="N77" s="216"/>
      <c r="O77" s="215">
        <v>18.9</v>
      </c>
      <c r="P77" s="216"/>
      <c r="Q77" s="219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6"/>
      <c r="BI77" s="216"/>
      <c r="BJ77" s="218"/>
      <c r="BK77" s="219"/>
      <c r="BL77" s="215"/>
      <c r="BM77" s="215"/>
      <c r="BN77" s="215"/>
      <c r="BO77" s="215"/>
      <c r="BP77" s="215"/>
      <c r="BQ77" s="215"/>
      <c r="BR77" s="215"/>
      <c r="BS77" s="215"/>
      <c r="BT77" s="217"/>
    </row>
    <row r="78" spans="1:72" ht="11.25" customHeight="1">
      <c r="A78" s="377" t="s">
        <v>696</v>
      </c>
      <c r="B78" s="378"/>
      <c r="C78" s="358" t="s">
        <v>697</v>
      </c>
      <c r="D78" s="359"/>
      <c r="E78" s="207" t="s">
        <v>697</v>
      </c>
      <c r="F78" s="208"/>
      <c r="G78" s="231"/>
      <c r="H78" s="232"/>
      <c r="I78" s="219"/>
      <c r="J78" s="216"/>
      <c r="K78" s="215"/>
      <c r="L78" s="216"/>
      <c r="M78" s="219"/>
      <c r="N78" s="217"/>
      <c r="O78" s="157"/>
      <c r="P78" s="216"/>
      <c r="Q78" s="219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6"/>
      <c r="BI78" s="216"/>
      <c r="BJ78" s="218"/>
      <c r="BK78" s="219"/>
      <c r="BL78" s="215"/>
      <c r="BM78" s="215"/>
      <c r="BN78" s="215"/>
      <c r="BO78" s="215"/>
      <c r="BP78" s="215"/>
      <c r="BQ78" s="215"/>
      <c r="BR78" s="215"/>
      <c r="BS78" s="215"/>
      <c r="BT78" s="217"/>
    </row>
    <row r="79" spans="1:72" ht="11.25" customHeight="1">
      <c r="A79" s="377" t="s">
        <v>698</v>
      </c>
      <c r="B79" s="378"/>
      <c r="C79" s="358" t="s">
        <v>287</v>
      </c>
      <c r="D79" s="359"/>
      <c r="E79" s="229">
        <v>711.2</v>
      </c>
      <c r="F79" s="379"/>
      <c r="G79" s="231"/>
      <c r="H79" s="232"/>
      <c r="I79" s="219">
        <v>6.5</v>
      </c>
      <c r="J79" s="216"/>
      <c r="K79" s="215"/>
      <c r="L79" s="216"/>
      <c r="M79" s="219">
        <v>12.7</v>
      </c>
      <c r="N79" s="217"/>
      <c r="O79" s="157"/>
      <c r="P79" s="216"/>
      <c r="Q79" s="219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6"/>
      <c r="BI79" s="216"/>
      <c r="BJ79" s="218"/>
      <c r="BK79" s="219"/>
      <c r="BL79" s="215"/>
      <c r="BM79" s="215"/>
      <c r="BN79" s="215"/>
      <c r="BO79" s="215"/>
      <c r="BP79" s="215"/>
      <c r="BQ79" s="215"/>
      <c r="BR79" s="215"/>
      <c r="BS79" s="215"/>
      <c r="BT79" s="217"/>
    </row>
    <row r="80" spans="1:72" ht="11.25" customHeight="1">
      <c r="A80" s="377" t="s">
        <v>699</v>
      </c>
      <c r="B80" s="378"/>
      <c r="C80" s="358" t="s">
        <v>289</v>
      </c>
      <c r="D80" s="359"/>
      <c r="E80" s="229">
        <v>762</v>
      </c>
      <c r="F80" s="379"/>
      <c r="G80" s="231"/>
      <c r="H80" s="232"/>
      <c r="I80" s="219">
        <v>6.5</v>
      </c>
      <c r="J80" s="216"/>
      <c r="K80" s="215"/>
      <c r="L80" s="216"/>
      <c r="M80" s="219">
        <v>12.7</v>
      </c>
      <c r="N80" s="217"/>
      <c r="O80" s="157"/>
      <c r="P80" s="216"/>
      <c r="Q80" s="219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6"/>
      <c r="BI80" s="216"/>
      <c r="BJ80" s="218"/>
      <c r="BK80" s="219"/>
      <c r="BL80" s="215"/>
      <c r="BM80" s="215"/>
      <c r="BN80" s="215"/>
      <c r="BO80" s="215"/>
      <c r="BP80" s="215"/>
      <c r="BQ80" s="215"/>
      <c r="BR80" s="215"/>
      <c r="BS80" s="215"/>
      <c r="BT80" s="217"/>
    </row>
    <row r="81" spans="1:72" ht="11.25" customHeight="1">
      <c r="A81" s="380" t="s">
        <v>700</v>
      </c>
      <c r="B81" s="381"/>
      <c r="C81" s="361" t="s">
        <v>290</v>
      </c>
      <c r="D81" s="362"/>
      <c r="E81" s="266">
        <v>812.8</v>
      </c>
      <c r="F81" s="382"/>
      <c r="G81" s="166"/>
      <c r="H81" s="383"/>
      <c r="I81" s="219">
        <v>6.5</v>
      </c>
      <c r="J81" s="216"/>
      <c r="K81" s="196"/>
      <c r="L81" s="190"/>
      <c r="M81" s="219">
        <v>12.7</v>
      </c>
      <c r="N81" s="217"/>
      <c r="O81" s="157"/>
      <c r="P81" s="216"/>
      <c r="Q81" s="219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6"/>
      <c r="BI81" s="216"/>
      <c r="BJ81" s="218"/>
      <c r="BK81" s="219"/>
      <c r="BL81" s="215"/>
      <c r="BM81" s="215"/>
      <c r="BN81" s="215"/>
      <c r="BO81" s="215"/>
      <c r="BP81" s="215"/>
      <c r="BQ81" s="215"/>
      <c r="BR81" s="215"/>
      <c r="BS81" s="215"/>
      <c r="BT81" s="217"/>
    </row>
    <row r="82" spans="1:72" ht="11.25" customHeight="1">
      <c r="A82" s="380" t="s">
        <v>291</v>
      </c>
      <c r="B82" s="381"/>
      <c r="C82" s="361" t="s">
        <v>729</v>
      </c>
      <c r="D82" s="362"/>
      <c r="E82" s="266">
        <v>863.6</v>
      </c>
      <c r="F82" s="382"/>
      <c r="G82" s="166"/>
      <c r="H82" s="383"/>
      <c r="I82" s="219">
        <v>6.5</v>
      </c>
      <c r="J82" s="216"/>
      <c r="K82" s="196"/>
      <c r="L82" s="190"/>
      <c r="M82" s="219">
        <v>12.7</v>
      </c>
      <c r="N82" s="217"/>
      <c r="O82" s="157"/>
      <c r="P82" s="216"/>
      <c r="Q82" s="219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6"/>
      <c r="BI82" s="216"/>
      <c r="BJ82" s="218"/>
      <c r="BK82" s="219"/>
      <c r="BL82" s="215"/>
      <c r="BM82" s="215"/>
      <c r="BN82" s="215"/>
      <c r="BO82" s="215"/>
      <c r="BP82" s="215"/>
      <c r="BQ82" s="215"/>
      <c r="BR82" s="215"/>
      <c r="BS82" s="215"/>
      <c r="BT82" s="217"/>
    </row>
    <row r="83" spans="1:72" ht="11.25" customHeight="1">
      <c r="A83" s="377" t="s">
        <v>728</v>
      </c>
      <c r="B83" s="378"/>
      <c r="C83" s="358" t="s">
        <v>294</v>
      </c>
      <c r="D83" s="359"/>
      <c r="E83" s="229">
        <v>914.4</v>
      </c>
      <c r="F83" s="379"/>
      <c r="G83" s="231"/>
      <c r="H83" s="232"/>
      <c r="I83" s="219">
        <v>6.5</v>
      </c>
      <c r="J83" s="216"/>
      <c r="K83" s="215"/>
      <c r="L83" s="216"/>
      <c r="M83" s="219">
        <v>12.7</v>
      </c>
      <c r="N83" s="217"/>
      <c r="O83" s="157"/>
      <c r="P83" s="216"/>
      <c r="Q83" s="219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6"/>
      <c r="BI83" s="216"/>
      <c r="BJ83" s="218"/>
      <c r="BK83" s="219"/>
      <c r="BL83" s="215"/>
      <c r="BM83" s="215"/>
      <c r="BN83" s="215"/>
      <c r="BO83" s="215"/>
      <c r="BP83" s="215"/>
      <c r="BQ83" s="215"/>
      <c r="BR83" s="215"/>
      <c r="BS83" s="215"/>
      <c r="BT83" s="217"/>
    </row>
    <row r="84" spans="1:72" ht="11.25" customHeight="1">
      <c r="A84" s="380" t="s">
        <v>726</v>
      </c>
      <c r="B84" s="381"/>
      <c r="C84" s="361" t="s">
        <v>727</v>
      </c>
      <c r="D84" s="362"/>
      <c r="E84" s="266">
        <v>1016</v>
      </c>
      <c r="F84" s="382"/>
      <c r="G84" s="166"/>
      <c r="H84" s="383"/>
      <c r="I84" s="201">
        <v>6.5</v>
      </c>
      <c r="J84" s="190"/>
      <c r="K84" s="196"/>
      <c r="L84" s="190"/>
      <c r="M84" s="201">
        <v>12.7</v>
      </c>
      <c r="N84" s="202"/>
      <c r="O84" s="233"/>
      <c r="P84" s="235"/>
      <c r="Q84" s="237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5"/>
      <c r="BI84" s="235"/>
      <c r="BJ84" s="236"/>
      <c r="BK84" s="237"/>
      <c r="BL84" s="233"/>
      <c r="BM84" s="233"/>
      <c r="BN84" s="233"/>
      <c r="BO84" s="233"/>
      <c r="BP84" s="233"/>
      <c r="BQ84" s="233"/>
      <c r="BR84" s="233"/>
      <c r="BS84" s="233"/>
      <c r="BT84" s="234"/>
    </row>
    <row r="85" spans="1:72" ht="11.25" customHeight="1">
      <c r="A85" s="385" t="s">
        <v>730</v>
      </c>
      <c r="B85" s="386"/>
      <c r="C85" s="346" t="s">
        <v>616</v>
      </c>
      <c r="D85" s="347"/>
      <c r="E85" s="268">
        <v>1117.6</v>
      </c>
      <c r="F85" s="387"/>
      <c r="G85" s="334"/>
      <c r="H85" s="388"/>
      <c r="I85" s="243">
        <v>12.7</v>
      </c>
      <c r="J85" s="265"/>
      <c r="K85" s="192"/>
      <c r="L85" s="265"/>
      <c r="M85" s="243">
        <v>15.9</v>
      </c>
      <c r="N85" s="182"/>
      <c r="O85" s="159"/>
      <c r="P85" s="265"/>
      <c r="Q85" s="159"/>
      <c r="R85" s="265"/>
      <c r="S85" s="243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265"/>
      <c r="BI85" s="265"/>
      <c r="BJ85" s="384"/>
      <c r="BK85" s="243"/>
      <c r="BL85" s="192"/>
      <c r="BM85" s="192"/>
      <c r="BN85" s="192"/>
      <c r="BO85" s="192"/>
      <c r="BP85" s="192"/>
      <c r="BQ85" s="192"/>
      <c r="BR85" s="192"/>
      <c r="BS85" s="192"/>
      <c r="BT85" s="182"/>
    </row>
    <row r="86" spans="1:72" ht="11.25" customHeight="1">
      <c r="A86" s="377" t="s">
        <v>731</v>
      </c>
      <c r="B86" s="378"/>
      <c r="C86" s="358" t="s">
        <v>618</v>
      </c>
      <c r="D86" s="359"/>
      <c r="E86" s="229">
        <v>1219.2</v>
      </c>
      <c r="F86" s="379"/>
      <c r="G86" s="231"/>
      <c r="H86" s="232"/>
      <c r="I86" s="219">
        <v>12.7</v>
      </c>
      <c r="J86" s="216"/>
      <c r="K86" s="215"/>
      <c r="L86" s="216"/>
      <c r="M86" s="219">
        <v>15.9</v>
      </c>
      <c r="N86" s="217"/>
      <c r="O86" s="157"/>
      <c r="P86" s="216"/>
      <c r="Q86" s="157"/>
      <c r="R86" s="216"/>
      <c r="S86" s="219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6"/>
      <c r="BI86" s="216"/>
      <c r="BJ86" s="218"/>
      <c r="BK86" s="219"/>
      <c r="BL86" s="215"/>
      <c r="BM86" s="215"/>
      <c r="BN86" s="215"/>
      <c r="BO86" s="215"/>
      <c r="BP86" s="215"/>
      <c r="BQ86" s="215"/>
      <c r="BR86" s="215"/>
      <c r="BS86" s="215"/>
      <c r="BT86" s="217"/>
    </row>
    <row r="87" spans="1:72" ht="11.25" customHeight="1">
      <c r="A87" s="380" t="s">
        <v>732</v>
      </c>
      <c r="B87" s="381"/>
      <c r="C87" s="361" t="s">
        <v>625</v>
      </c>
      <c r="D87" s="362"/>
      <c r="E87" s="266">
        <v>1371.6</v>
      </c>
      <c r="F87" s="382"/>
      <c r="G87" s="166"/>
      <c r="H87" s="383"/>
      <c r="I87" s="219">
        <v>12.7</v>
      </c>
      <c r="J87" s="216"/>
      <c r="K87" s="196"/>
      <c r="L87" s="190"/>
      <c r="M87" s="219">
        <v>15.9</v>
      </c>
      <c r="N87" s="217"/>
      <c r="O87" s="157"/>
      <c r="P87" s="216"/>
      <c r="Q87" s="157"/>
      <c r="R87" s="216"/>
      <c r="S87" s="219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6"/>
      <c r="BI87" s="216"/>
      <c r="BJ87" s="218"/>
      <c r="BK87" s="219"/>
      <c r="BL87" s="215"/>
      <c r="BM87" s="215"/>
      <c r="BN87" s="215"/>
      <c r="BO87" s="215"/>
      <c r="BP87" s="215"/>
      <c r="BQ87" s="215"/>
      <c r="BR87" s="215"/>
      <c r="BS87" s="215"/>
      <c r="BT87" s="217"/>
    </row>
    <row r="88" spans="1:72" ht="11.25" customHeight="1">
      <c r="A88" s="380" t="s">
        <v>733</v>
      </c>
      <c r="B88" s="381"/>
      <c r="C88" s="361" t="s">
        <v>628</v>
      </c>
      <c r="D88" s="362"/>
      <c r="E88" s="266">
        <v>1524</v>
      </c>
      <c r="F88" s="382"/>
      <c r="G88" s="166"/>
      <c r="H88" s="383"/>
      <c r="I88" s="219">
        <v>12.7</v>
      </c>
      <c r="J88" s="216"/>
      <c r="K88" s="196"/>
      <c r="L88" s="190"/>
      <c r="M88" s="219">
        <v>15.9</v>
      </c>
      <c r="N88" s="217"/>
      <c r="O88" s="157"/>
      <c r="P88" s="216"/>
      <c r="Q88" s="157"/>
      <c r="R88" s="216"/>
      <c r="S88" s="21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6"/>
      <c r="BI88" s="216"/>
      <c r="BJ88" s="218"/>
      <c r="BK88" s="219"/>
      <c r="BL88" s="215"/>
      <c r="BM88" s="215"/>
      <c r="BN88" s="215"/>
      <c r="BO88" s="215"/>
      <c r="BP88" s="215"/>
      <c r="BQ88" s="215"/>
      <c r="BR88" s="215"/>
      <c r="BS88" s="215"/>
      <c r="BT88" s="217"/>
    </row>
    <row r="89" spans="1:72" ht="11.25" customHeight="1">
      <c r="A89" s="380" t="s">
        <v>736</v>
      </c>
      <c r="B89" s="381"/>
      <c r="C89" s="361" t="s">
        <v>737</v>
      </c>
      <c r="D89" s="362"/>
      <c r="E89" s="266">
        <v>1626.6</v>
      </c>
      <c r="F89" s="382"/>
      <c r="G89" s="166"/>
      <c r="H89" s="383"/>
      <c r="I89" s="219">
        <v>12.7</v>
      </c>
      <c r="J89" s="216"/>
      <c r="K89" s="196"/>
      <c r="L89" s="190"/>
      <c r="M89" s="219">
        <v>15.9</v>
      </c>
      <c r="N89" s="217"/>
      <c r="O89" s="157"/>
      <c r="P89" s="216"/>
      <c r="Q89" s="157"/>
      <c r="R89" s="216"/>
      <c r="S89" s="219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6"/>
      <c r="BI89" s="216"/>
      <c r="BJ89" s="218"/>
      <c r="BK89" s="219"/>
      <c r="BL89" s="215"/>
      <c r="BM89" s="215"/>
      <c r="BN89" s="215"/>
      <c r="BO89" s="215"/>
      <c r="BP89" s="215"/>
      <c r="BQ89" s="215"/>
      <c r="BR89" s="215"/>
      <c r="BS89" s="215"/>
      <c r="BT89" s="217"/>
    </row>
    <row r="90" spans="1:72" ht="11.25" customHeight="1">
      <c r="A90" s="377" t="s">
        <v>734</v>
      </c>
      <c r="B90" s="378"/>
      <c r="C90" s="358" t="s">
        <v>695</v>
      </c>
      <c r="D90" s="359"/>
      <c r="E90" s="229">
        <v>1828.8</v>
      </c>
      <c r="F90" s="379"/>
      <c r="G90" s="231"/>
      <c r="H90" s="232"/>
      <c r="I90" s="219">
        <v>12.7</v>
      </c>
      <c r="J90" s="216"/>
      <c r="K90" s="215"/>
      <c r="L90" s="216"/>
      <c r="M90" s="219">
        <v>15.9</v>
      </c>
      <c r="N90" s="217"/>
      <c r="O90" s="157"/>
      <c r="P90" s="216"/>
      <c r="Q90" s="157"/>
      <c r="R90" s="216"/>
      <c r="S90" s="219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6"/>
      <c r="BI90" s="216"/>
      <c r="BJ90" s="218"/>
      <c r="BK90" s="219"/>
      <c r="BL90" s="215"/>
      <c r="BM90" s="215"/>
      <c r="BN90" s="215"/>
      <c r="BO90" s="215"/>
      <c r="BP90" s="215"/>
      <c r="BQ90" s="215"/>
      <c r="BR90" s="215"/>
      <c r="BS90" s="215"/>
      <c r="BT90" s="217"/>
    </row>
    <row r="91" spans="1:72" ht="11.25" customHeight="1">
      <c r="A91" s="374" t="s">
        <v>735</v>
      </c>
      <c r="B91" s="375"/>
      <c r="C91" s="366" t="s">
        <v>706</v>
      </c>
      <c r="D91" s="367"/>
      <c r="E91" s="257">
        <v>2032</v>
      </c>
      <c r="F91" s="376"/>
      <c r="G91" s="205"/>
      <c r="H91" s="206"/>
      <c r="I91" s="237">
        <v>12.7</v>
      </c>
      <c r="J91" s="235"/>
      <c r="K91" s="233"/>
      <c r="L91" s="235"/>
      <c r="M91" s="237">
        <v>15.9</v>
      </c>
      <c r="N91" s="234"/>
      <c r="O91" s="233"/>
      <c r="P91" s="235"/>
      <c r="Q91" s="162"/>
      <c r="R91" s="235"/>
      <c r="S91" s="237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5"/>
      <c r="BI91" s="235"/>
      <c r="BJ91" s="236"/>
      <c r="BK91" s="237"/>
      <c r="BL91" s="233"/>
      <c r="BM91" s="233"/>
      <c r="BN91" s="233"/>
      <c r="BO91" s="233"/>
      <c r="BP91" s="233"/>
      <c r="BQ91" s="233"/>
      <c r="BR91" s="233"/>
      <c r="BS91" s="233"/>
      <c r="BT91" s="234"/>
    </row>
    <row r="92" spans="1:62" ht="11.25" customHeight="1">
      <c r="A92" s="155"/>
      <c r="B92" s="8"/>
      <c r="C92" s="8"/>
      <c r="D92" s="8"/>
      <c r="E92" s="8"/>
      <c r="F92" s="80" t="s">
        <v>296</v>
      </c>
      <c r="G92" s="8"/>
      <c r="H92" s="72" t="s">
        <v>297</v>
      </c>
      <c r="I92" s="79" t="s">
        <v>725</v>
      </c>
      <c r="J92" s="8"/>
      <c r="K92" s="8"/>
      <c r="L92" s="8"/>
      <c r="M92" s="8"/>
      <c r="N92" s="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24"/>
    </row>
    <row r="93" spans="1:62" ht="11.25" customHeight="1">
      <c r="A93" s="9"/>
      <c r="B93" s="10"/>
      <c r="C93" s="10"/>
      <c r="D93" s="10"/>
      <c r="E93" s="10"/>
      <c r="F93" s="10"/>
      <c r="G93" s="10"/>
      <c r="H93" s="12" t="s">
        <v>738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"/>
      <c r="AS93" s="1"/>
      <c r="AT93" s="1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9"/>
    </row>
    <row r="94" spans="1:53" ht="11.25" customHeight="1">
      <c r="A94" s="1" t="str">
        <f>A$50</f>
        <v> NTES</v>
      </c>
      <c r="AR94" s="8"/>
      <c r="AS94" s="8"/>
      <c r="AT94" s="8"/>
      <c r="AU94" s="1"/>
      <c r="AV94" s="1"/>
      <c r="AW94" s="1"/>
      <c r="AX94" s="1"/>
      <c r="AY94" s="1"/>
      <c r="AZ94" s="1"/>
      <c r="BA94" s="152" t="str">
        <f>BA$50</f>
        <v>Narai Thermal Engineering Services </v>
      </c>
    </row>
    <row r="95" ht="13.5" customHeight="1"/>
  </sheetData>
  <mergeCells count="2894">
    <mergeCell ref="BQ38:BR38"/>
    <mergeCell ref="BS38:BT38"/>
    <mergeCell ref="BI38:BJ38"/>
    <mergeCell ref="BK38:BL38"/>
    <mergeCell ref="BM38:BN38"/>
    <mergeCell ref="BO38:BP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M38:N38"/>
    <mergeCell ref="O38:P38"/>
    <mergeCell ref="Q38:R38"/>
    <mergeCell ref="S38:T38"/>
    <mergeCell ref="E38:F38"/>
    <mergeCell ref="G38:H38"/>
    <mergeCell ref="I38:J38"/>
    <mergeCell ref="K38:L38"/>
    <mergeCell ref="BS84:BT84"/>
    <mergeCell ref="BG84:BH84"/>
    <mergeCell ref="BI84:BJ84"/>
    <mergeCell ref="BK84:BL84"/>
    <mergeCell ref="BM84:BN84"/>
    <mergeCell ref="BC84:BD84"/>
    <mergeCell ref="BE84:BF84"/>
    <mergeCell ref="BO84:BP84"/>
    <mergeCell ref="BQ84:BR84"/>
    <mergeCell ref="AU84:AV84"/>
    <mergeCell ref="AW84:AX84"/>
    <mergeCell ref="AY84:AZ84"/>
    <mergeCell ref="BA84:BB84"/>
    <mergeCell ref="AM84:AN84"/>
    <mergeCell ref="AO84:AP84"/>
    <mergeCell ref="AQ84:AR84"/>
    <mergeCell ref="AS84:AT84"/>
    <mergeCell ref="AE84:AF84"/>
    <mergeCell ref="AG84:AH84"/>
    <mergeCell ref="AI84:AJ84"/>
    <mergeCell ref="AK84:AL84"/>
    <mergeCell ref="W84:X84"/>
    <mergeCell ref="Y84:Z84"/>
    <mergeCell ref="AA84:AB84"/>
    <mergeCell ref="AC84:AD84"/>
    <mergeCell ref="O84:P84"/>
    <mergeCell ref="Q84:R84"/>
    <mergeCell ref="S84:T84"/>
    <mergeCell ref="U84:V84"/>
    <mergeCell ref="BO83:BP83"/>
    <mergeCell ref="BQ83:BR83"/>
    <mergeCell ref="BS83:BT83"/>
    <mergeCell ref="A84:B84"/>
    <mergeCell ref="C84:D84"/>
    <mergeCell ref="E84:F84"/>
    <mergeCell ref="G84:H84"/>
    <mergeCell ref="I84:J84"/>
    <mergeCell ref="K84:L84"/>
    <mergeCell ref="M84:N84"/>
    <mergeCell ref="BG83:BH83"/>
    <mergeCell ref="BI83:BJ83"/>
    <mergeCell ref="BK83:BL83"/>
    <mergeCell ref="BM83:BN83"/>
    <mergeCell ref="AY83:AZ83"/>
    <mergeCell ref="BA83:BB83"/>
    <mergeCell ref="BC83:BD83"/>
    <mergeCell ref="BE83:BF83"/>
    <mergeCell ref="AQ83:AR83"/>
    <mergeCell ref="AS83:AT83"/>
    <mergeCell ref="AU83:AV83"/>
    <mergeCell ref="AW83:AX83"/>
    <mergeCell ref="AI83:AJ83"/>
    <mergeCell ref="AK83:AL83"/>
    <mergeCell ref="AM83:AN83"/>
    <mergeCell ref="AO83:AP83"/>
    <mergeCell ref="AA83:AB83"/>
    <mergeCell ref="AC83:AD83"/>
    <mergeCell ref="AE83:AF83"/>
    <mergeCell ref="AG83:AH83"/>
    <mergeCell ref="S83:T83"/>
    <mergeCell ref="U83:V83"/>
    <mergeCell ref="W83:X83"/>
    <mergeCell ref="Y83:Z83"/>
    <mergeCell ref="BS82:BT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BK82:BL82"/>
    <mergeCell ref="BM82:BN82"/>
    <mergeCell ref="BO82:BP82"/>
    <mergeCell ref="BQ82:BR82"/>
    <mergeCell ref="BC82:BD82"/>
    <mergeCell ref="BE82:BF82"/>
    <mergeCell ref="BG82:BH82"/>
    <mergeCell ref="BI82:BJ82"/>
    <mergeCell ref="AU82:AV82"/>
    <mergeCell ref="AW82:AX82"/>
    <mergeCell ref="AY82:AZ82"/>
    <mergeCell ref="BA82:BB82"/>
    <mergeCell ref="AM82:AN82"/>
    <mergeCell ref="AO82:AP82"/>
    <mergeCell ref="AQ82:AR82"/>
    <mergeCell ref="AS82:AT82"/>
    <mergeCell ref="AE82:AF82"/>
    <mergeCell ref="AG82:AH82"/>
    <mergeCell ref="AI82:AJ82"/>
    <mergeCell ref="AK82:AL82"/>
    <mergeCell ref="W82:X82"/>
    <mergeCell ref="Y82:Z82"/>
    <mergeCell ref="AA82:AB82"/>
    <mergeCell ref="AC82:AD82"/>
    <mergeCell ref="O82:P82"/>
    <mergeCell ref="Q82:R82"/>
    <mergeCell ref="S82:T82"/>
    <mergeCell ref="U82:V82"/>
    <mergeCell ref="BO81:BP81"/>
    <mergeCell ref="BQ81:BR81"/>
    <mergeCell ref="BS81:BT81"/>
    <mergeCell ref="A82:B82"/>
    <mergeCell ref="C82:D82"/>
    <mergeCell ref="E82:F82"/>
    <mergeCell ref="G82:H82"/>
    <mergeCell ref="I82:J82"/>
    <mergeCell ref="K82:L82"/>
    <mergeCell ref="M82:N82"/>
    <mergeCell ref="BG81:BH81"/>
    <mergeCell ref="BI81:BJ81"/>
    <mergeCell ref="BK81:BL81"/>
    <mergeCell ref="BM81:BN81"/>
    <mergeCell ref="AY81:AZ81"/>
    <mergeCell ref="BA81:BB81"/>
    <mergeCell ref="BC81:BD81"/>
    <mergeCell ref="BE81:BF81"/>
    <mergeCell ref="AQ81:AR81"/>
    <mergeCell ref="AS81:AT81"/>
    <mergeCell ref="AU81:AV81"/>
    <mergeCell ref="AW81:AX81"/>
    <mergeCell ref="AI81:AJ81"/>
    <mergeCell ref="AK81:AL81"/>
    <mergeCell ref="AM81:AN81"/>
    <mergeCell ref="AO81:AP81"/>
    <mergeCell ref="AA81:AB81"/>
    <mergeCell ref="AC81:AD81"/>
    <mergeCell ref="AE81:AF81"/>
    <mergeCell ref="AG81:AH81"/>
    <mergeCell ref="S81:T81"/>
    <mergeCell ref="U81:V81"/>
    <mergeCell ref="W81:X81"/>
    <mergeCell ref="Y81:Z81"/>
    <mergeCell ref="BS80:BT80"/>
    <mergeCell ref="A81:B81"/>
    <mergeCell ref="C81:D81"/>
    <mergeCell ref="E81:F81"/>
    <mergeCell ref="G81:H81"/>
    <mergeCell ref="I81:J81"/>
    <mergeCell ref="K81:L81"/>
    <mergeCell ref="M81:N81"/>
    <mergeCell ref="O81:P81"/>
    <mergeCell ref="Q81:R81"/>
    <mergeCell ref="BK80:BL80"/>
    <mergeCell ref="BM80:BN80"/>
    <mergeCell ref="BO80:BP80"/>
    <mergeCell ref="BQ80:BR80"/>
    <mergeCell ref="BC80:BD80"/>
    <mergeCell ref="BE80:BF80"/>
    <mergeCell ref="BG80:BH80"/>
    <mergeCell ref="BI80:BJ80"/>
    <mergeCell ref="AU80:AV80"/>
    <mergeCell ref="AW80:AX80"/>
    <mergeCell ref="AY80:AZ80"/>
    <mergeCell ref="BA80:BB80"/>
    <mergeCell ref="AM80:AN80"/>
    <mergeCell ref="AO80:AP80"/>
    <mergeCell ref="AQ80:AR80"/>
    <mergeCell ref="AS80:AT80"/>
    <mergeCell ref="AE80:AF80"/>
    <mergeCell ref="AG80:AH80"/>
    <mergeCell ref="AI80:AJ80"/>
    <mergeCell ref="AK80:AL80"/>
    <mergeCell ref="W80:X80"/>
    <mergeCell ref="Y80:Z80"/>
    <mergeCell ref="AA80:AB80"/>
    <mergeCell ref="AC80:AD80"/>
    <mergeCell ref="O80:P80"/>
    <mergeCell ref="Q80:R80"/>
    <mergeCell ref="S80:T80"/>
    <mergeCell ref="U80:V80"/>
    <mergeCell ref="BO79:BP79"/>
    <mergeCell ref="BQ79:BR79"/>
    <mergeCell ref="BS79:BT79"/>
    <mergeCell ref="A80:B80"/>
    <mergeCell ref="C80:D80"/>
    <mergeCell ref="E80:F80"/>
    <mergeCell ref="G80:H80"/>
    <mergeCell ref="I80:J80"/>
    <mergeCell ref="K80:L80"/>
    <mergeCell ref="M80:N80"/>
    <mergeCell ref="BG79:BH79"/>
    <mergeCell ref="BI79:BJ79"/>
    <mergeCell ref="BK79:BL79"/>
    <mergeCell ref="BM79:BN79"/>
    <mergeCell ref="AY79:AZ79"/>
    <mergeCell ref="BA79:BB79"/>
    <mergeCell ref="BC79:BD79"/>
    <mergeCell ref="BE79:BF79"/>
    <mergeCell ref="AQ79:AR79"/>
    <mergeCell ref="AS79:AT79"/>
    <mergeCell ref="AU79:AV79"/>
    <mergeCell ref="AW79:AX79"/>
    <mergeCell ref="AI79:AJ79"/>
    <mergeCell ref="AK79:AL79"/>
    <mergeCell ref="AM79:AN79"/>
    <mergeCell ref="AO79:AP79"/>
    <mergeCell ref="AA79:AB79"/>
    <mergeCell ref="AC79:AD79"/>
    <mergeCell ref="AE79:AF79"/>
    <mergeCell ref="AG79:AH79"/>
    <mergeCell ref="S79:T79"/>
    <mergeCell ref="U79:V79"/>
    <mergeCell ref="W79:X79"/>
    <mergeCell ref="Y79:Z79"/>
    <mergeCell ref="BS78:BT78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BK78:BL78"/>
    <mergeCell ref="BM78:BN78"/>
    <mergeCell ref="BO78:BP78"/>
    <mergeCell ref="BQ78:BR78"/>
    <mergeCell ref="BC78:BD78"/>
    <mergeCell ref="BE78:BF78"/>
    <mergeCell ref="BG78:BH78"/>
    <mergeCell ref="BI78:BJ78"/>
    <mergeCell ref="AU78:AV78"/>
    <mergeCell ref="AW78:AX78"/>
    <mergeCell ref="AY78:AZ78"/>
    <mergeCell ref="BA78:BB78"/>
    <mergeCell ref="AM78:AN78"/>
    <mergeCell ref="AO78:AP78"/>
    <mergeCell ref="AQ78:AR78"/>
    <mergeCell ref="AS78:AT78"/>
    <mergeCell ref="AE78:AF78"/>
    <mergeCell ref="AG78:AH78"/>
    <mergeCell ref="AI78:AJ78"/>
    <mergeCell ref="AK78:AL78"/>
    <mergeCell ref="W78:X78"/>
    <mergeCell ref="Y78:Z78"/>
    <mergeCell ref="AA78:AB78"/>
    <mergeCell ref="AC78:AD78"/>
    <mergeCell ref="O78:P78"/>
    <mergeCell ref="Q78:R78"/>
    <mergeCell ref="S78:T78"/>
    <mergeCell ref="U78:V78"/>
    <mergeCell ref="BO77:BP77"/>
    <mergeCell ref="BQ77:BR77"/>
    <mergeCell ref="BS77:BT77"/>
    <mergeCell ref="A78:B78"/>
    <mergeCell ref="C78:D78"/>
    <mergeCell ref="E78:F78"/>
    <mergeCell ref="G78:H78"/>
    <mergeCell ref="I78:J78"/>
    <mergeCell ref="K78:L78"/>
    <mergeCell ref="M78:N78"/>
    <mergeCell ref="BG77:BH77"/>
    <mergeCell ref="BI77:BJ77"/>
    <mergeCell ref="BK77:BL77"/>
    <mergeCell ref="BM77:BN77"/>
    <mergeCell ref="AY77:AZ77"/>
    <mergeCell ref="BA77:BB77"/>
    <mergeCell ref="BC77:BD77"/>
    <mergeCell ref="BE77:BF77"/>
    <mergeCell ref="AQ77:AR77"/>
    <mergeCell ref="AS77:AT77"/>
    <mergeCell ref="AU77:AV77"/>
    <mergeCell ref="AW77:AX77"/>
    <mergeCell ref="AI77:AJ77"/>
    <mergeCell ref="AK77:AL77"/>
    <mergeCell ref="AM77:AN77"/>
    <mergeCell ref="AO77:AP77"/>
    <mergeCell ref="AA77:AB77"/>
    <mergeCell ref="AC77:AD77"/>
    <mergeCell ref="AE77:AF77"/>
    <mergeCell ref="AG77:AH77"/>
    <mergeCell ref="S77:T77"/>
    <mergeCell ref="U77:V77"/>
    <mergeCell ref="W77:X77"/>
    <mergeCell ref="Y77:Z77"/>
    <mergeCell ref="BS76:BT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BK76:BL76"/>
    <mergeCell ref="BM76:BN76"/>
    <mergeCell ref="BO76:BP76"/>
    <mergeCell ref="BQ76:BR76"/>
    <mergeCell ref="BC76:BD76"/>
    <mergeCell ref="BE76:BF76"/>
    <mergeCell ref="BG76:BH76"/>
    <mergeCell ref="BI76:BJ76"/>
    <mergeCell ref="AU76:AV76"/>
    <mergeCell ref="AW76:AX76"/>
    <mergeCell ref="AY76:AZ76"/>
    <mergeCell ref="BA76:BB76"/>
    <mergeCell ref="AM76:AN76"/>
    <mergeCell ref="AO76:AP76"/>
    <mergeCell ref="AQ76:AR76"/>
    <mergeCell ref="AS76:AT76"/>
    <mergeCell ref="AE76:AF76"/>
    <mergeCell ref="AG76:AH76"/>
    <mergeCell ref="AI76:AJ76"/>
    <mergeCell ref="AK76:AL76"/>
    <mergeCell ref="W76:X76"/>
    <mergeCell ref="Y76:Z76"/>
    <mergeCell ref="AA76:AB76"/>
    <mergeCell ref="AC76:AD76"/>
    <mergeCell ref="O76:P76"/>
    <mergeCell ref="Q76:R76"/>
    <mergeCell ref="S76:T76"/>
    <mergeCell ref="U76:V76"/>
    <mergeCell ref="BO75:BP75"/>
    <mergeCell ref="BQ75:BR75"/>
    <mergeCell ref="BS75:BT75"/>
    <mergeCell ref="A76:B76"/>
    <mergeCell ref="C76:D76"/>
    <mergeCell ref="E76:F76"/>
    <mergeCell ref="G76:H76"/>
    <mergeCell ref="I76:J76"/>
    <mergeCell ref="K76:L76"/>
    <mergeCell ref="M76:N76"/>
    <mergeCell ref="BG75:BH75"/>
    <mergeCell ref="BI75:BJ75"/>
    <mergeCell ref="BK75:BL75"/>
    <mergeCell ref="BM75:BN75"/>
    <mergeCell ref="AY75:AZ75"/>
    <mergeCell ref="BA75:BB75"/>
    <mergeCell ref="BC75:BD75"/>
    <mergeCell ref="BE75:BF75"/>
    <mergeCell ref="AQ75:AR75"/>
    <mergeCell ref="AS75:AT75"/>
    <mergeCell ref="AU75:AV75"/>
    <mergeCell ref="AW75:AX75"/>
    <mergeCell ref="AI75:AJ75"/>
    <mergeCell ref="AK75:AL75"/>
    <mergeCell ref="AM75:AN75"/>
    <mergeCell ref="AO75:AP75"/>
    <mergeCell ref="AA75:AB75"/>
    <mergeCell ref="AC75:AD75"/>
    <mergeCell ref="AE75:AF75"/>
    <mergeCell ref="AG75:AH75"/>
    <mergeCell ref="S75:T75"/>
    <mergeCell ref="U75:V75"/>
    <mergeCell ref="W75:X75"/>
    <mergeCell ref="Y75:Z75"/>
    <mergeCell ref="BS74:BT74"/>
    <mergeCell ref="A75:B75"/>
    <mergeCell ref="C75:D75"/>
    <mergeCell ref="E75:F75"/>
    <mergeCell ref="G75:H75"/>
    <mergeCell ref="I75:J75"/>
    <mergeCell ref="K75:L75"/>
    <mergeCell ref="M75:N75"/>
    <mergeCell ref="O75:P75"/>
    <mergeCell ref="Q75:R75"/>
    <mergeCell ref="BK74:BL74"/>
    <mergeCell ref="BM74:BN74"/>
    <mergeCell ref="BO74:BP74"/>
    <mergeCell ref="BQ74:BR74"/>
    <mergeCell ref="BC74:BD74"/>
    <mergeCell ref="BE74:BF74"/>
    <mergeCell ref="BG74:BH74"/>
    <mergeCell ref="BI74:BJ74"/>
    <mergeCell ref="AU74:AV74"/>
    <mergeCell ref="AW74:AX74"/>
    <mergeCell ref="AY74:AZ74"/>
    <mergeCell ref="BA74:BB74"/>
    <mergeCell ref="AM74:AN74"/>
    <mergeCell ref="AO74:AP74"/>
    <mergeCell ref="AQ74:AR74"/>
    <mergeCell ref="AS74:AT74"/>
    <mergeCell ref="AE74:AF74"/>
    <mergeCell ref="AG74:AH74"/>
    <mergeCell ref="AI74:AJ74"/>
    <mergeCell ref="AK74:AL74"/>
    <mergeCell ref="W74:X74"/>
    <mergeCell ref="Y74:Z74"/>
    <mergeCell ref="AA74:AB74"/>
    <mergeCell ref="AC74:AD74"/>
    <mergeCell ref="O74:P74"/>
    <mergeCell ref="Q74:R74"/>
    <mergeCell ref="S74:T74"/>
    <mergeCell ref="U74:V74"/>
    <mergeCell ref="BO73:BP73"/>
    <mergeCell ref="BQ73:BR73"/>
    <mergeCell ref="BS73:BT73"/>
    <mergeCell ref="A74:B74"/>
    <mergeCell ref="C74:D74"/>
    <mergeCell ref="E74:F74"/>
    <mergeCell ref="G74:H74"/>
    <mergeCell ref="I74:J74"/>
    <mergeCell ref="K74:L74"/>
    <mergeCell ref="M74:N74"/>
    <mergeCell ref="BG73:BH73"/>
    <mergeCell ref="BI73:BJ73"/>
    <mergeCell ref="BK73:BL73"/>
    <mergeCell ref="BM73:BN73"/>
    <mergeCell ref="AY73:AZ73"/>
    <mergeCell ref="BA73:BB73"/>
    <mergeCell ref="BC73:BD73"/>
    <mergeCell ref="BE73:BF73"/>
    <mergeCell ref="AQ73:AR73"/>
    <mergeCell ref="AS73:AT73"/>
    <mergeCell ref="AU73:AV73"/>
    <mergeCell ref="AW73:AX73"/>
    <mergeCell ref="AI73:AJ73"/>
    <mergeCell ref="AK73:AL73"/>
    <mergeCell ref="AM73:AN73"/>
    <mergeCell ref="AO73:AP73"/>
    <mergeCell ref="AA73:AB73"/>
    <mergeCell ref="AC73:AD73"/>
    <mergeCell ref="AE73:AF73"/>
    <mergeCell ref="AG73:AH73"/>
    <mergeCell ref="S73:T73"/>
    <mergeCell ref="U73:V73"/>
    <mergeCell ref="W73:X73"/>
    <mergeCell ref="Y73:Z73"/>
    <mergeCell ref="BS72:BT72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BK72:BL72"/>
    <mergeCell ref="BM72:BN72"/>
    <mergeCell ref="BO72:BP72"/>
    <mergeCell ref="BQ72:BR72"/>
    <mergeCell ref="BC72:BD72"/>
    <mergeCell ref="BE72:BF72"/>
    <mergeCell ref="BG72:BH72"/>
    <mergeCell ref="BI72:BJ72"/>
    <mergeCell ref="AU72:AV72"/>
    <mergeCell ref="AW72:AX72"/>
    <mergeCell ref="AY72:AZ72"/>
    <mergeCell ref="BA72:BB72"/>
    <mergeCell ref="AM72:AN72"/>
    <mergeCell ref="AO72:AP72"/>
    <mergeCell ref="AQ72:AR72"/>
    <mergeCell ref="AS72:AT72"/>
    <mergeCell ref="AE72:AF72"/>
    <mergeCell ref="AG72:AH72"/>
    <mergeCell ref="AI72:AJ72"/>
    <mergeCell ref="AK72:AL72"/>
    <mergeCell ref="W72:X72"/>
    <mergeCell ref="Y72:Z72"/>
    <mergeCell ref="AA72:AB72"/>
    <mergeCell ref="AC72:AD72"/>
    <mergeCell ref="O72:P72"/>
    <mergeCell ref="Q72:R72"/>
    <mergeCell ref="S72:T72"/>
    <mergeCell ref="U72:V72"/>
    <mergeCell ref="BO71:BP71"/>
    <mergeCell ref="BQ71:BR71"/>
    <mergeCell ref="BS71:BT71"/>
    <mergeCell ref="A72:B72"/>
    <mergeCell ref="C72:D72"/>
    <mergeCell ref="E72:F72"/>
    <mergeCell ref="G72:H72"/>
    <mergeCell ref="I72:J72"/>
    <mergeCell ref="K72:L72"/>
    <mergeCell ref="M72:N72"/>
    <mergeCell ref="BG71:BH71"/>
    <mergeCell ref="BI71:BJ71"/>
    <mergeCell ref="BK71:BL71"/>
    <mergeCell ref="BM71:BN71"/>
    <mergeCell ref="AY71:AZ71"/>
    <mergeCell ref="BA71:BB71"/>
    <mergeCell ref="BC71:BD71"/>
    <mergeCell ref="BE71:BF71"/>
    <mergeCell ref="AQ71:AR71"/>
    <mergeCell ref="AS71:AT71"/>
    <mergeCell ref="AU71:AV71"/>
    <mergeCell ref="AW71:AX71"/>
    <mergeCell ref="AI71:AJ71"/>
    <mergeCell ref="AK71:AL71"/>
    <mergeCell ref="AM71:AN71"/>
    <mergeCell ref="AO71:AP71"/>
    <mergeCell ref="AA71:AB71"/>
    <mergeCell ref="AC71:AD71"/>
    <mergeCell ref="AE71:AF71"/>
    <mergeCell ref="AG71:AH71"/>
    <mergeCell ref="S71:T71"/>
    <mergeCell ref="U71:V71"/>
    <mergeCell ref="W71:X71"/>
    <mergeCell ref="Y71:Z71"/>
    <mergeCell ref="BS70:BT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BK70:BL70"/>
    <mergeCell ref="BM70:BN70"/>
    <mergeCell ref="BO70:BP70"/>
    <mergeCell ref="BQ70:BR70"/>
    <mergeCell ref="BC70:BD70"/>
    <mergeCell ref="BE70:BF70"/>
    <mergeCell ref="BG70:BH70"/>
    <mergeCell ref="BI70:BJ70"/>
    <mergeCell ref="AU70:AV70"/>
    <mergeCell ref="AW70:AX70"/>
    <mergeCell ref="AY70:AZ70"/>
    <mergeCell ref="BA70:BB70"/>
    <mergeCell ref="AM70:AN70"/>
    <mergeCell ref="AO70:AP70"/>
    <mergeCell ref="AQ70:AR70"/>
    <mergeCell ref="AS70:AT70"/>
    <mergeCell ref="AE70:AF70"/>
    <mergeCell ref="AG70:AH70"/>
    <mergeCell ref="AI70:AJ70"/>
    <mergeCell ref="AK70:AL70"/>
    <mergeCell ref="W70:X70"/>
    <mergeCell ref="Y70:Z70"/>
    <mergeCell ref="AA70:AB70"/>
    <mergeCell ref="AC70:AD70"/>
    <mergeCell ref="O70:P70"/>
    <mergeCell ref="Q70:R70"/>
    <mergeCell ref="S70:T70"/>
    <mergeCell ref="U70:V70"/>
    <mergeCell ref="BO69:BP69"/>
    <mergeCell ref="BQ69:BR69"/>
    <mergeCell ref="BS69:BT69"/>
    <mergeCell ref="A70:B70"/>
    <mergeCell ref="C70:D70"/>
    <mergeCell ref="E70:F70"/>
    <mergeCell ref="G70:H70"/>
    <mergeCell ref="I70:J70"/>
    <mergeCell ref="K70:L70"/>
    <mergeCell ref="M70:N70"/>
    <mergeCell ref="BG69:BH69"/>
    <mergeCell ref="BI69:BJ69"/>
    <mergeCell ref="BK69:BL69"/>
    <mergeCell ref="BM69:BN69"/>
    <mergeCell ref="AY69:AZ69"/>
    <mergeCell ref="BA69:BB69"/>
    <mergeCell ref="BC69:BD69"/>
    <mergeCell ref="BE69:BF69"/>
    <mergeCell ref="AQ69:AR69"/>
    <mergeCell ref="AS69:AT69"/>
    <mergeCell ref="AU69:AV69"/>
    <mergeCell ref="AW69:AX69"/>
    <mergeCell ref="AI69:AJ69"/>
    <mergeCell ref="AK69:AL69"/>
    <mergeCell ref="AM69:AN69"/>
    <mergeCell ref="AO69:AP69"/>
    <mergeCell ref="AA69:AB69"/>
    <mergeCell ref="AC69:AD69"/>
    <mergeCell ref="AE69:AF69"/>
    <mergeCell ref="AG69:AH69"/>
    <mergeCell ref="S69:T69"/>
    <mergeCell ref="U69:V69"/>
    <mergeCell ref="W69:X69"/>
    <mergeCell ref="Y69:Z69"/>
    <mergeCell ref="BS68:BT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BK68:BL68"/>
    <mergeCell ref="BM68:BN68"/>
    <mergeCell ref="BO68:BP68"/>
    <mergeCell ref="BQ68:BR68"/>
    <mergeCell ref="BC68:BD68"/>
    <mergeCell ref="BE68:BF68"/>
    <mergeCell ref="BG68:BH68"/>
    <mergeCell ref="BI68:BJ68"/>
    <mergeCell ref="AU68:AV68"/>
    <mergeCell ref="AW68:AX68"/>
    <mergeCell ref="AY68:AZ68"/>
    <mergeCell ref="BA68:BB68"/>
    <mergeCell ref="AM68:AN68"/>
    <mergeCell ref="AO68:AP68"/>
    <mergeCell ref="AQ68:AR68"/>
    <mergeCell ref="AS68:AT68"/>
    <mergeCell ref="AE68:AF68"/>
    <mergeCell ref="AG68:AH68"/>
    <mergeCell ref="AI68:AJ68"/>
    <mergeCell ref="AK68:AL68"/>
    <mergeCell ref="W68:X68"/>
    <mergeCell ref="Y68:Z68"/>
    <mergeCell ref="AA68:AB68"/>
    <mergeCell ref="AC68:AD68"/>
    <mergeCell ref="O68:P68"/>
    <mergeCell ref="Q68:R68"/>
    <mergeCell ref="S68:T68"/>
    <mergeCell ref="U68:V68"/>
    <mergeCell ref="BO67:BP67"/>
    <mergeCell ref="BQ67:BR67"/>
    <mergeCell ref="BS67:BT67"/>
    <mergeCell ref="A68:B68"/>
    <mergeCell ref="C68:D68"/>
    <mergeCell ref="E68:F68"/>
    <mergeCell ref="G68:H68"/>
    <mergeCell ref="I68:J68"/>
    <mergeCell ref="K68:L68"/>
    <mergeCell ref="M68:N68"/>
    <mergeCell ref="BG67:BH67"/>
    <mergeCell ref="BI67:BJ67"/>
    <mergeCell ref="BK67:BL67"/>
    <mergeCell ref="BM67:BN67"/>
    <mergeCell ref="AY67:AZ67"/>
    <mergeCell ref="BA67:BB67"/>
    <mergeCell ref="BC67:BD67"/>
    <mergeCell ref="BE67:BF67"/>
    <mergeCell ref="AQ67:AR67"/>
    <mergeCell ref="AS67:AT67"/>
    <mergeCell ref="AU67:AV67"/>
    <mergeCell ref="AW67:AX67"/>
    <mergeCell ref="AI67:AJ67"/>
    <mergeCell ref="AK67:AL67"/>
    <mergeCell ref="AM67:AN67"/>
    <mergeCell ref="AO67:AP67"/>
    <mergeCell ref="AA67:AB67"/>
    <mergeCell ref="AC67:AD67"/>
    <mergeCell ref="AE67:AF67"/>
    <mergeCell ref="AG67:AH67"/>
    <mergeCell ref="S67:T67"/>
    <mergeCell ref="U67:V67"/>
    <mergeCell ref="W67:X67"/>
    <mergeCell ref="Y67:Z67"/>
    <mergeCell ref="BS66:BT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BK66:BL66"/>
    <mergeCell ref="BM66:BN66"/>
    <mergeCell ref="BO66:BP66"/>
    <mergeCell ref="BQ66:BR66"/>
    <mergeCell ref="BC66:BD66"/>
    <mergeCell ref="BE66:BF66"/>
    <mergeCell ref="BG66:BH66"/>
    <mergeCell ref="BI66:BJ66"/>
    <mergeCell ref="AU66:AV66"/>
    <mergeCell ref="AW66:AX66"/>
    <mergeCell ref="AY66:AZ66"/>
    <mergeCell ref="BA66:BB66"/>
    <mergeCell ref="AM66:AN66"/>
    <mergeCell ref="AO66:AP66"/>
    <mergeCell ref="AQ66:AR66"/>
    <mergeCell ref="AS66:AT66"/>
    <mergeCell ref="AE66:AF66"/>
    <mergeCell ref="AG66:AH66"/>
    <mergeCell ref="AI66:AJ66"/>
    <mergeCell ref="AK66:AL66"/>
    <mergeCell ref="W66:X66"/>
    <mergeCell ref="Y66:Z66"/>
    <mergeCell ref="AA66:AB66"/>
    <mergeCell ref="AC66:AD66"/>
    <mergeCell ref="O66:P66"/>
    <mergeCell ref="Q66:R66"/>
    <mergeCell ref="S66:T66"/>
    <mergeCell ref="U66:V66"/>
    <mergeCell ref="BO65:BP65"/>
    <mergeCell ref="BQ65:BR65"/>
    <mergeCell ref="BS65:BT65"/>
    <mergeCell ref="A66:B66"/>
    <mergeCell ref="C66:D66"/>
    <mergeCell ref="E66:F66"/>
    <mergeCell ref="G66:H66"/>
    <mergeCell ref="I66:J66"/>
    <mergeCell ref="K66:L66"/>
    <mergeCell ref="M66:N66"/>
    <mergeCell ref="BG65:BH65"/>
    <mergeCell ref="BI65:BJ65"/>
    <mergeCell ref="BK65:BL65"/>
    <mergeCell ref="BM65:BN65"/>
    <mergeCell ref="AY65:AZ65"/>
    <mergeCell ref="BA65:BB65"/>
    <mergeCell ref="BC65:BD65"/>
    <mergeCell ref="BE65:BF65"/>
    <mergeCell ref="AQ65:AR65"/>
    <mergeCell ref="AS65:AT65"/>
    <mergeCell ref="AU65:AV65"/>
    <mergeCell ref="AW65:AX65"/>
    <mergeCell ref="AI65:AJ65"/>
    <mergeCell ref="AK65:AL65"/>
    <mergeCell ref="AM65:AN65"/>
    <mergeCell ref="AO65:AP65"/>
    <mergeCell ref="AA65:AB65"/>
    <mergeCell ref="AC65:AD65"/>
    <mergeCell ref="AE65:AF65"/>
    <mergeCell ref="AG65:AH65"/>
    <mergeCell ref="S65:T65"/>
    <mergeCell ref="U65:V65"/>
    <mergeCell ref="W65:X65"/>
    <mergeCell ref="Y65:Z65"/>
    <mergeCell ref="BS64:BT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BK64:BL64"/>
    <mergeCell ref="BM64:BN64"/>
    <mergeCell ref="BO64:BP64"/>
    <mergeCell ref="BQ64:BR64"/>
    <mergeCell ref="BC64:BD64"/>
    <mergeCell ref="BE64:BF64"/>
    <mergeCell ref="BG64:BH64"/>
    <mergeCell ref="BI64:BJ64"/>
    <mergeCell ref="AU64:AV64"/>
    <mergeCell ref="AW64:AX64"/>
    <mergeCell ref="AY64:AZ64"/>
    <mergeCell ref="BA64:BB64"/>
    <mergeCell ref="AM64:AN64"/>
    <mergeCell ref="AO64:AP64"/>
    <mergeCell ref="AQ64:AR64"/>
    <mergeCell ref="AS64:AT64"/>
    <mergeCell ref="AE64:AF64"/>
    <mergeCell ref="AG64:AH64"/>
    <mergeCell ref="AI64:AJ64"/>
    <mergeCell ref="AK64:AL64"/>
    <mergeCell ref="W64:X64"/>
    <mergeCell ref="Y64:Z64"/>
    <mergeCell ref="AA64:AB64"/>
    <mergeCell ref="AC64:AD64"/>
    <mergeCell ref="O64:P64"/>
    <mergeCell ref="Q64:R64"/>
    <mergeCell ref="S64:T64"/>
    <mergeCell ref="U64:V64"/>
    <mergeCell ref="BO63:BP63"/>
    <mergeCell ref="BQ63:BR63"/>
    <mergeCell ref="BS63:BT63"/>
    <mergeCell ref="A64:B64"/>
    <mergeCell ref="C64:D64"/>
    <mergeCell ref="E64:F64"/>
    <mergeCell ref="G64:H64"/>
    <mergeCell ref="I64:J64"/>
    <mergeCell ref="K64:L64"/>
    <mergeCell ref="M64:N64"/>
    <mergeCell ref="BG63:BH63"/>
    <mergeCell ref="BI63:BJ63"/>
    <mergeCell ref="BK63:BL63"/>
    <mergeCell ref="BM63:BN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BS62:B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BK62:BL62"/>
    <mergeCell ref="BM62:BN62"/>
    <mergeCell ref="BO62:BP62"/>
    <mergeCell ref="BQ62:BR62"/>
    <mergeCell ref="BC62:BD62"/>
    <mergeCell ref="BE62:BF62"/>
    <mergeCell ref="BG62:BH62"/>
    <mergeCell ref="BI62:BJ62"/>
    <mergeCell ref="AU62:AV62"/>
    <mergeCell ref="AW62:AX62"/>
    <mergeCell ref="AY62:AZ62"/>
    <mergeCell ref="BA62:BB62"/>
    <mergeCell ref="AM62:AN62"/>
    <mergeCell ref="AO62:AP62"/>
    <mergeCell ref="AQ62:AR62"/>
    <mergeCell ref="AS62:AT62"/>
    <mergeCell ref="AE62:AF62"/>
    <mergeCell ref="AG62:AH62"/>
    <mergeCell ref="AI62:AJ62"/>
    <mergeCell ref="AK62:AL62"/>
    <mergeCell ref="W62:X62"/>
    <mergeCell ref="Y62:Z62"/>
    <mergeCell ref="AA62:AB62"/>
    <mergeCell ref="AC62:AD62"/>
    <mergeCell ref="O62:P62"/>
    <mergeCell ref="Q62:R62"/>
    <mergeCell ref="S62:T62"/>
    <mergeCell ref="U62:V62"/>
    <mergeCell ref="BO61:BP61"/>
    <mergeCell ref="BQ61:BR61"/>
    <mergeCell ref="BS61:BT61"/>
    <mergeCell ref="A62:B62"/>
    <mergeCell ref="C62:D62"/>
    <mergeCell ref="E62:F62"/>
    <mergeCell ref="G62:H62"/>
    <mergeCell ref="I62:J62"/>
    <mergeCell ref="K62:L62"/>
    <mergeCell ref="M62:N62"/>
    <mergeCell ref="BG61:BH61"/>
    <mergeCell ref="BI61:BJ61"/>
    <mergeCell ref="BK61:BL61"/>
    <mergeCell ref="BM61:BN61"/>
    <mergeCell ref="AY61:AZ61"/>
    <mergeCell ref="BA61:BB61"/>
    <mergeCell ref="BC61:BD61"/>
    <mergeCell ref="BE61:BF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BS60:BT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BK60:BL60"/>
    <mergeCell ref="BM60:BN60"/>
    <mergeCell ref="BO60:BP60"/>
    <mergeCell ref="BQ60:BR60"/>
    <mergeCell ref="BC60:BD60"/>
    <mergeCell ref="BE60:BF60"/>
    <mergeCell ref="BG60:BH60"/>
    <mergeCell ref="BI60:BJ60"/>
    <mergeCell ref="AU60:AV60"/>
    <mergeCell ref="AW60:AX60"/>
    <mergeCell ref="AY60:AZ60"/>
    <mergeCell ref="BA60:BB60"/>
    <mergeCell ref="AM60:AN60"/>
    <mergeCell ref="AO60:AP60"/>
    <mergeCell ref="AQ60:AR60"/>
    <mergeCell ref="AS60:AT60"/>
    <mergeCell ref="AE60:AF60"/>
    <mergeCell ref="AG60:AH60"/>
    <mergeCell ref="AI60:AJ60"/>
    <mergeCell ref="AK60:AL60"/>
    <mergeCell ref="W60:X60"/>
    <mergeCell ref="Y60:Z60"/>
    <mergeCell ref="AA60:AB60"/>
    <mergeCell ref="AC60:AD60"/>
    <mergeCell ref="O60:P60"/>
    <mergeCell ref="Q60:R60"/>
    <mergeCell ref="S60:T60"/>
    <mergeCell ref="U60:V60"/>
    <mergeCell ref="BO59:BP59"/>
    <mergeCell ref="BQ59:BR59"/>
    <mergeCell ref="BS59:BT59"/>
    <mergeCell ref="A60:B60"/>
    <mergeCell ref="C60:D60"/>
    <mergeCell ref="E60:F60"/>
    <mergeCell ref="G60:H60"/>
    <mergeCell ref="I60:J60"/>
    <mergeCell ref="K60:L60"/>
    <mergeCell ref="M60:N60"/>
    <mergeCell ref="BG59:BH59"/>
    <mergeCell ref="BI59:BJ59"/>
    <mergeCell ref="BK59:BL59"/>
    <mergeCell ref="BM59:BN59"/>
    <mergeCell ref="AY59:AZ59"/>
    <mergeCell ref="BA59:BB59"/>
    <mergeCell ref="BC59:BD59"/>
    <mergeCell ref="BE59:BF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BS58:BT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BK58:BL58"/>
    <mergeCell ref="BM58:BN58"/>
    <mergeCell ref="BO58:BP58"/>
    <mergeCell ref="BQ58:BR58"/>
    <mergeCell ref="BC58:BD58"/>
    <mergeCell ref="BE58:BF58"/>
    <mergeCell ref="BG58:BH58"/>
    <mergeCell ref="BI58:BJ58"/>
    <mergeCell ref="AU58:AV58"/>
    <mergeCell ref="AW58:AX58"/>
    <mergeCell ref="AY58:AZ58"/>
    <mergeCell ref="BA58:BB58"/>
    <mergeCell ref="AM58:AN58"/>
    <mergeCell ref="AO58:AP58"/>
    <mergeCell ref="AQ58:AR58"/>
    <mergeCell ref="AS58:AT58"/>
    <mergeCell ref="AE58:AF58"/>
    <mergeCell ref="AG58:AH58"/>
    <mergeCell ref="AI58:AJ58"/>
    <mergeCell ref="AK58:AL58"/>
    <mergeCell ref="W58:X58"/>
    <mergeCell ref="Y58:Z58"/>
    <mergeCell ref="AA58:AB58"/>
    <mergeCell ref="AC58:AD58"/>
    <mergeCell ref="O58:P58"/>
    <mergeCell ref="Q58:R58"/>
    <mergeCell ref="S58:T58"/>
    <mergeCell ref="U58:V58"/>
    <mergeCell ref="BO57:BP57"/>
    <mergeCell ref="BQ57:BR57"/>
    <mergeCell ref="BS57:BT57"/>
    <mergeCell ref="A58:B58"/>
    <mergeCell ref="C58:D58"/>
    <mergeCell ref="E58:F58"/>
    <mergeCell ref="G58:H58"/>
    <mergeCell ref="I58:J58"/>
    <mergeCell ref="K58:L58"/>
    <mergeCell ref="M58:N58"/>
    <mergeCell ref="BG57:BH57"/>
    <mergeCell ref="BI57:BJ57"/>
    <mergeCell ref="BK57:BL57"/>
    <mergeCell ref="BM57:BN57"/>
    <mergeCell ref="AY57:AZ57"/>
    <mergeCell ref="BA57:BB57"/>
    <mergeCell ref="BC57:BD57"/>
    <mergeCell ref="BE57:BF57"/>
    <mergeCell ref="AQ57:AR57"/>
    <mergeCell ref="AS57:AT57"/>
    <mergeCell ref="AU57:AV57"/>
    <mergeCell ref="AW57:AX57"/>
    <mergeCell ref="AI57:AJ57"/>
    <mergeCell ref="AK57:AL57"/>
    <mergeCell ref="AM57:AN57"/>
    <mergeCell ref="AO57:AP57"/>
    <mergeCell ref="AA57:AB57"/>
    <mergeCell ref="AC57:AD57"/>
    <mergeCell ref="AE57:AF57"/>
    <mergeCell ref="AG57:AH57"/>
    <mergeCell ref="S57:T57"/>
    <mergeCell ref="U57:V57"/>
    <mergeCell ref="W57:X57"/>
    <mergeCell ref="Y57:Z57"/>
    <mergeCell ref="BS56:BT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BK56:BL56"/>
    <mergeCell ref="BM56:BN56"/>
    <mergeCell ref="BO56:BP56"/>
    <mergeCell ref="BQ56:BR56"/>
    <mergeCell ref="BC56:BD56"/>
    <mergeCell ref="BE56:BF56"/>
    <mergeCell ref="BG56:BH56"/>
    <mergeCell ref="BI56:BJ56"/>
    <mergeCell ref="AU56:AV56"/>
    <mergeCell ref="AW56:AX56"/>
    <mergeCell ref="AY56:AZ56"/>
    <mergeCell ref="BA56:BB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W56:X56"/>
    <mergeCell ref="Y56:Z56"/>
    <mergeCell ref="AA56:AB56"/>
    <mergeCell ref="AC56:AD56"/>
    <mergeCell ref="O56:P56"/>
    <mergeCell ref="Q56:R56"/>
    <mergeCell ref="S56:T56"/>
    <mergeCell ref="U56:V56"/>
    <mergeCell ref="BO55:BP55"/>
    <mergeCell ref="BQ55:BR55"/>
    <mergeCell ref="BS55:BT55"/>
    <mergeCell ref="A56:B56"/>
    <mergeCell ref="C56:D56"/>
    <mergeCell ref="E56:F56"/>
    <mergeCell ref="G56:H56"/>
    <mergeCell ref="I56:J56"/>
    <mergeCell ref="K56:L56"/>
    <mergeCell ref="M56:N56"/>
    <mergeCell ref="BG55:BH55"/>
    <mergeCell ref="BI55:BJ55"/>
    <mergeCell ref="BK55:BL55"/>
    <mergeCell ref="BM55:BN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S54:BT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BK54:BL54"/>
    <mergeCell ref="BM54:BN54"/>
    <mergeCell ref="BO54:BP54"/>
    <mergeCell ref="BQ54:BR54"/>
    <mergeCell ref="BC54:BD54"/>
    <mergeCell ref="BE54:BF54"/>
    <mergeCell ref="BG54:BH54"/>
    <mergeCell ref="BI54:BJ54"/>
    <mergeCell ref="AU54:AV54"/>
    <mergeCell ref="AW54:AX54"/>
    <mergeCell ref="AY54:AZ54"/>
    <mergeCell ref="BA54:BB54"/>
    <mergeCell ref="AM54:AN54"/>
    <mergeCell ref="AO54:AP54"/>
    <mergeCell ref="AQ54:AR54"/>
    <mergeCell ref="AS54:AT54"/>
    <mergeCell ref="AE54:AF54"/>
    <mergeCell ref="AG54:AH54"/>
    <mergeCell ref="AI54:AJ54"/>
    <mergeCell ref="AK54:AL54"/>
    <mergeCell ref="W54:X54"/>
    <mergeCell ref="Y54:Z54"/>
    <mergeCell ref="AA54:AB54"/>
    <mergeCell ref="AC54:AD54"/>
    <mergeCell ref="O54:P54"/>
    <mergeCell ref="Q54:R54"/>
    <mergeCell ref="S54:T54"/>
    <mergeCell ref="U54:V54"/>
    <mergeCell ref="BO53:BP53"/>
    <mergeCell ref="BQ53:BR53"/>
    <mergeCell ref="BS53:BT53"/>
    <mergeCell ref="A54:B54"/>
    <mergeCell ref="C54:D54"/>
    <mergeCell ref="E54:F54"/>
    <mergeCell ref="G54:H54"/>
    <mergeCell ref="I54:J54"/>
    <mergeCell ref="K54:L54"/>
    <mergeCell ref="M54:N54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BS52:BT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BK52:BL52"/>
    <mergeCell ref="BM52:BN52"/>
    <mergeCell ref="BO52:BP52"/>
    <mergeCell ref="BQ52:BR52"/>
    <mergeCell ref="BC52:BD52"/>
    <mergeCell ref="BE52:BF52"/>
    <mergeCell ref="BG52:BH52"/>
    <mergeCell ref="BI52:BJ52"/>
    <mergeCell ref="AU52:AV52"/>
    <mergeCell ref="AW52:AX52"/>
    <mergeCell ref="AY52:AZ52"/>
    <mergeCell ref="BA52:BB52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W52:X52"/>
    <mergeCell ref="Y52:Z52"/>
    <mergeCell ref="AA52:AB52"/>
    <mergeCell ref="AC52:AD52"/>
    <mergeCell ref="A51:D52"/>
    <mergeCell ref="E51:F52"/>
    <mergeCell ref="G51:H51"/>
    <mergeCell ref="G52:H52"/>
    <mergeCell ref="I52:J52"/>
    <mergeCell ref="K52:L52"/>
    <mergeCell ref="M52:N52"/>
    <mergeCell ref="O52:P52"/>
    <mergeCell ref="Q52:R52"/>
    <mergeCell ref="BI22:BJ22"/>
    <mergeCell ref="BI36:BJ36"/>
    <mergeCell ref="BI37:BJ37"/>
    <mergeCell ref="BI32:BJ32"/>
    <mergeCell ref="BI34:BJ34"/>
    <mergeCell ref="BI39:BJ39"/>
    <mergeCell ref="BI23:BJ23"/>
    <mergeCell ref="S52:T52"/>
    <mergeCell ref="U52:V52"/>
    <mergeCell ref="BI40:BJ40"/>
    <mergeCell ref="BI19:BJ19"/>
    <mergeCell ref="BI20:BJ20"/>
    <mergeCell ref="BI33:BJ33"/>
    <mergeCell ref="BI24:BJ24"/>
    <mergeCell ref="BI27:BJ27"/>
    <mergeCell ref="BI30:BJ30"/>
    <mergeCell ref="BI25:BJ25"/>
    <mergeCell ref="BI31:BJ31"/>
    <mergeCell ref="BI21:BJ21"/>
    <mergeCell ref="AS18:AT18"/>
    <mergeCell ref="AY18:AZ18"/>
    <mergeCell ref="BA18:BB18"/>
    <mergeCell ref="BG21:BH21"/>
    <mergeCell ref="AY21:AZ21"/>
    <mergeCell ref="AW20:AX20"/>
    <mergeCell ref="AY20:AZ20"/>
    <mergeCell ref="BA20:BB20"/>
    <mergeCell ref="BC20:BD20"/>
    <mergeCell ref="BE20:BF20"/>
    <mergeCell ref="BC21:BD21"/>
    <mergeCell ref="BE21:BF21"/>
    <mergeCell ref="AS20:AT20"/>
    <mergeCell ref="AU20:AV20"/>
    <mergeCell ref="BI18:BJ18"/>
    <mergeCell ref="BI17:BJ17"/>
    <mergeCell ref="AO17:AP17"/>
    <mergeCell ref="AQ17:AR17"/>
    <mergeCell ref="AS17:AT17"/>
    <mergeCell ref="BC18:BD18"/>
    <mergeCell ref="BE18:BF18"/>
    <mergeCell ref="BG18:BH18"/>
    <mergeCell ref="BE17:BF17"/>
    <mergeCell ref="BG17:BH17"/>
    <mergeCell ref="AM15:AN15"/>
    <mergeCell ref="AO15:AP15"/>
    <mergeCell ref="AQ15:AR15"/>
    <mergeCell ref="AQ16:AR16"/>
    <mergeCell ref="AO16:AP16"/>
    <mergeCell ref="AM16:AN16"/>
    <mergeCell ref="W16:X16"/>
    <mergeCell ref="BG36:BH36"/>
    <mergeCell ref="AY36:AZ36"/>
    <mergeCell ref="BA36:BB36"/>
    <mergeCell ref="BC36:BD36"/>
    <mergeCell ref="BE36:BF36"/>
    <mergeCell ref="AQ36:AR36"/>
    <mergeCell ref="AS36:AT36"/>
    <mergeCell ref="BG22:BH22"/>
    <mergeCell ref="BA21:BB21"/>
    <mergeCell ref="AQ37:AR37"/>
    <mergeCell ref="AS37:AT37"/>
    <mergeCell ref="AU37:AV37"/>
    <mergeCell ref="AW37:AX37"/>
    <mergeCell ref="BG37:BH37"/>
    <mergeCell ref="AY37:AZ37"/>
    <mergeCell ref="BA37:BB37"/>
    <mergeCell ref="BC37:BD37"/>
    <mergeCell ref="BE37:BF37"/>
    <mergeCell ref="AU36:AV36"/>
    <mergeCell ref="AW36:AX36"/>
    <mergeCell ref="BG39:BH39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AY39:AZ39"/>
    <mergeCell ref="BA39:BB39"/>
    <mergeCell ref="BC39:BD39"/>
    <mergeCell ref="BE39:BF39"/>
    <mergeCell ref="AQ39:AR39"/>
    <mergeCell ref="AS39:AT39"/>
    <mergeCell ref="AU39:AV39"/>
    <mergeCell ref="AW39:AX39"/>
    <mergeCell ref="BG34:BH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Y22:AZ22"/>
    <mergeCell ref="BA22:BB22"/>
    <mergeCell ref="BC22:BD22"/>
    <mergeCell ref="BE22:BF22"/>
    <mergeCell ref="BG23:BH23"/>
    <mergeCell ref="AY31:AZ31"/>
    <mergeCell ref="BA31:BB31"/>
    <mergeCell ref="BC31:BD31"/>
    <mergeCell ref="BE31:BF31"/>
    <mergeCell ref="AQ22:AR22"/>
    <mergeCell ref="AS22:AT22"/>
    <mergeCell ref="AU22:AV22"/>
    <mergeCell ref="AW22:AX22"/>
    <mergeCell ref="AQ9:AR9"/>
    <mergeCell ref="AS9:AT9"/>
    <mergeCell ref="AU9:AV9"/>
    <mergeCell ref="AW9:AX9"/>
    <mergeCell ref="AY9:AZ9"/>
    <mergeCell ref="BA9:BB9"/>
    <mergeCell ref="BC9:BD9"/>
    <mergeCell ref="BE9:BF9"/>
    <mergeCell ref="AQ21:AR21"/>
    <mergeCell ref="AS21:AT21"/>
    <mergeCell ref="AU21:AV21"/>
    <mergeCell ref="AW21:AX21"/>
    <mergeCell ref="AQ31:AR31"/>
    <mergeCell ref="AS31:AT31"/>
    <mergeCell ref="AU31:AV31"/>
    <mergeCell ref="AW31:AX31"/>
    <mergeCell ref="BG31:BH31"/>
    <mergeCell ref="AY23:AZ23"/>
    <mergeCell ref="BA23:BB23"/>
    <mergeCell ref="BC23:BD23"/>
    <mergeCell ref="BE23:BF23"/>
    <mergeCell ref="BC27:BD27"/>
    <mergeCell ref="BE27:BF27"/>
    <mergeCell ref="BG27:BH27"/>
    <mergeCell ref="BC28:BD28"/>
    <mergeCell ref="BE28:BF28"/>
    <mergeCell ref="AQ23:AR23"/>
    <mergeCell ref="AS23:AT23"/>
    <mergeCell ref="AU23:AV23"/>
    <mergeCell ref="AW23:AX23"/>
    <mergeCell ref="BG20:BH20"/>
    <mergeCell ref="BA19:BB19"/>
    <mergeCell ref="BC19:BD19"/>
    <mergeCell ref="BE19:BF19"/>
    <mergeCell ref="BG19:BH19"/>
    <mergeCell ref="BE10:BF10"/>
    <mergeCell ref="BG10:BH10"/>
    <mergeCell ref="AS19:AT19"/>
    <mergeCell ref="AU19:AV19"/>
    <mergeCell ref="AW19:AX19"/>
    <mergeCell ref="AY19:AZ19"/>
    <mergeCell ref="AS14:AT14"/>
    <mergeCell ref="AU18:AV18"/>
    <mergeCell ref="AW18:AX18"/>
    <mergeCell ref="AS15:AT15"/>
    <mergeCell ref="AU15:AV15"/>
    <mergeCell ref="AW15:AX15"/>
    <mergeCell ref="AY15:AZ15"/>
    <mergeCell ref="BA10:BB10"/>
    <mergeCell ref="AS10:AT10"/>
    <mergeCell ref="AU10:AV10"/>
    <mergeCell ref="AW10:AX10"/>
    <mergeCell ref="AY10:AZ10"/>
    <mergeCell ref="BG16:BH16"/>
    <mergeCell ref="BI16:BJ16"/>
    <mergeCell ref="BA15:BB15"/>
    <mergeCell ref="BC15:BD15"/>
    <mergeCell ref="BE15:BF15"/>
    <mergeCell ref="BK17:BL17"/>
    <mergeCell ref="BG15:BH15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K13:BL13"/>
    <mergeCell ref="BC14:BD14"/>
    <mergeCell ref="BE14:BF14"/>
    <mergeCell ref="BG14:BH14"/>
    <mergeCell ref="BI14:BJ14"/>
    <mergeCell ref="BK16:BL16"/>
    <mergeCell ref="BA17:BB17"/>
    <mergeCell ref="BC17:BD17"/>
    <mergeCell ref="AU14:AV14"/>
    <mergeCell ref="AW14:AX14"/>
    <mergeCell ref="AY14:AZ14"/>
    <mergeCell ref="BA14:BB14"/>
    <mergeCell ref="AU17:AV17"/>
    <mergeCell ref="AW17:AX17"/>
    <mergeCell ref="AY17:AZ17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C12:BD12"/>
    <mergeCell ref="BE12:BF12"/>
    <mergeCell ref="BG12:BH12"/>
    <mergeCell ref="AS12:AT12"/>
    <mergeCell ref="AU12:AV12"/>
    <mergeCell ref="AW12:AX12"/>
    <mergeCell ref="AY12:AZ12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BC10:BD10"/>
    <mergeCell ref="AW8:AX8"/>
    <mergeCell ref="AY8:AZ8"/>
    <mergeCell ref="BC8:BD8"/>
    <mergeCell ref="BE8:BF8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U37:V37"/>
    <mergeCell ref="W37:X37"/>
    <mergeCell ref="O37:P37"/>
    <mergeCell ref="Y37:Z37"/>
    <mergeCell ref="AK36:AL36"/>
    <mergeCell ref="AM36:AN36"/>
    <mergeCell ref="AO36:AP36"/>
    <mergeCell ref="E37:F37"/>
    <mergeCell ref="G37:H37"/>
    <mergeCell ref="I37:J37"/>
    <mergeCell ref="K37:L37"/>
    <mergeCell ref="M37:N37"/>
    <mergeCell ref="Q37:R37"/>
    <mergeCell ref="S37:T37"/>
    <mergeCell ref="AC36:AD36"/>
    <mergeCell ref="AE36:AF36"/>
    <mergeCell ref="AG36:AH36"/>
    <mergeCell ref="AI36:AJ36"/>
    <mergeCell ref="W36:X36"/>
    <mergeCell ref="O36:P36"/>
    <mergeCell ref="Y36:Z36"/>
    <mergeCell ref="AA36:AB36"/>
    <mergeCell ref="M36:N36"/>
    <mergeCell ref="Q36:R36"/>
    <mergeCell ref="S36:T36"/>
    <mergeCell ref="U36:V36"/>
    <mergeCell ref="E36:F36"/>
    <mergeCell ref="G36:H36"/>
    <mergeCell ref="I36:J36"/>
    <mergeCell ref="K36:L36"/>
    <mergeCell ref="AI40:AJ40"/>
    <mergeCell ref="AK40:AL40"/>
    <mergeCell ref="AM40:AN40"/>
    <mergeCell ref="AO40:AP40"/>
    <mergeCell ref="AA40:AB40"/>
    <mergeCell ref="AC40:AD40"/>
    <mergeCell ref="AE40:AF40"/>
    <mergeCell ref="AG40:AH40"/>
    <mergeCell ref="U40:V40"/>
    <mergeCell ref="W40:X40"/>
    <mergeCell ref="O40:P40"/>
    <mergeCell ref="Y40:Z40"/>
    <mergeCell ref="AK39:AL39"/>
    <mergeCell ref="AM39:AN39"/>
    <mergeCell ref="AO39:AP39"/>
    <mergeCell ref="E40:F40"/>
    <mergeCell ref="G40:H40"/>
    <mergeCell ref="I40:J40"/>
    <mergeCell ref="K40:L40"/>
    <mergeCell ref="M40:N40"/>
    <mergeCell ref="Q40:R40"/>
    <mergeCell ref="S40:T40"/>
    <mergeCell ref="AC39:AD39"/>
    <mergeCell ref="AE39:AF39"/>
    <mergeCell ref="AG39:AH39"/>
    <mergeCell ref="AI39:AJ39"/>
    <mergeCell ref="W39:X39"/>
    <mergeCell ref="O39:P39"/>
    <mergeCell ref="Y39:Z39"/>
    <mergeCell ref="AA39:AB39"/>
    <mergeCell ref="M39:N39"/>
    <mergeCell ref="Q39:R39"/>
    <mergeCell ref="S39:T39"/>
    <mergeCell ref="U39:V39"/>
    <mergeCell ref="E39:F39"/>
    <mergeCell ref="G39:H39"/>
    <mergeCell ref="I39:J39"/>
    <mergeCell ref="K39:L39"/>
    <mergeCell ref="AM34:AN34"/>
    <mergeCell ref="AO34:AP34"/>
    <mergeCell ref="AC34:AD34"/>
    <mergeCell ref="AE34:AF34"/>
    <mergeCell ref="AG34:AH34"/>
    <mergeCell ref="AI34:AJ34"/>
    <mergeCell ref="AK34:AL34"/>
    <mergeCell ref="M34:N34"/>
    <mergeCell ref="O34:P34"/>
    <mergeCell ref="Y34:Z34"/>
    <mergeCell ref="AA34:AB34"/>
    <mergeCell ref="Q34:R34"/>
    <mergeCell ref="S34:T34"/>
    <mergeCell ref="U34:V34"/>
    <mergeCell ref="W34:X34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U32:V32"/>
    <mergeCell ref="W32:X32"/>
    <mergeCell ref="M32:N32"/>
    <mergeCell ref="Y32:Z32"/>
    <mergeCell ref="Q32:R32"/>
    <mergeCell ref="AK22:AL22"/>
    <mergeCell ref="AM22:AN22"/>
    <mergeCell ref="AO22:AP22"/>
    <mergeCell ref="E31:F31"/>
    <mergeCell ref="AC22:AD22"/>
    <mergeCell ref="AE22:AF22"/>
    <mergeCell ref="AG22:AH22"/>
    <mergeCell ref="AI22:AJ22"/>
    <mergeCell ref="W22:X22"/>
    <mergeCell ref="M22:N22"/>
    <mergeCell ref="Y22:Z22"/>
    <mergeCell ref="AA22:AB22"/>
    <mergeCell ref="K22:L22"/>
    <mergeCell ref="O22:P22"/>
    <mergeCell ref="S22:T22"/>
    <mergeCell ref="U22:V22"/>
    <mergeCell ref="AK9:AL9"/>
    <mergeCell ref="AM9:AN9"/>
    <mergeCell ref="AO9:AP9"/>
    <mergeCell ref="E21:F21"/>
    <mergeCell ref="AC9:AD9"/>
    <mergeCell ref="AE9:AF9"/>
    <mergeCell ref="AG9:AH9"/>
    <mergeCell ref="AI9:AJ9"/>
    <mergeCell ref="AM17:AN17"/>
    <mergeCell ref="AE17:AF17"/>
    <mergeCell ref="M9:N9"/>
    <mergeCell ref="Y9:Z9"/>
    <mergeCell ref="AA9:AB9"/>
    <mergeCell ref="Q9:R9"/>
    <mergeCell ref="AM21:AN21"/>
    <mergeCell ref="AO21:AP21"/>
    <mergeCell ref="E9:F9"/>
    <mergeCell ref="G9:H9"/>
    <mergeCell ref="I9:J9"/>
    <mergeCell ref="K9:L9"/>
    <mergeCell ref="O9:P9"/>
    <mergeCell ref="S9:T9"/>
    <mergeCell ref="U9:V9"/>
    <mergeCell ref="W9:X9"/>
    <mergeCell ref="AE21:AF21"/>
    <mergeCell ref="AG21:AH21"/>
    <mergeCell ref="AI21:AJ21"/>
    <mergeCell ref="AK21:AL21"/>
    <mergeCell ref="Y21:Z21"/>
    <mergeCell ref="AA21:AB21"/>
    <mergeCell ref="AC21:AD21"/>
    <mergeCell ref="O21:P21"/>
    <mergeCell ref="S21:T21"/>
    <mergeCell ref="U21:V21"/>
    <mergeCell ref="W21:X21"/>
    <mergeCell ref="K34:L34"/>
    <mergeCell ref="G21:H21"/>
    <mergeCell ref="I21:J21"/>
    <mergeCell ref="K21:L21"/>
    <mergeCell ref="I30:J30"/>
    <mergeCell ref="G30:H30"/>
    <mergeCell ref="K33:L33"/>
    <mergeCell ref="G29:H29"/>
    <mergeCell ref="I29:J29"/>
    <mergeCell ref="K29:L29"/>
    <mergeCell ref="AM31:AN31"/>
    <mergeCell ref="AO31:AP31"/>
    <mergeCell ref="E34:F34"/>
    <mergeCell ref="G32:H32"/>
    <mergeCell ref="I32:J32"/>
    <mergeCell ref="K32:L32"/>
    <mergeCell ref="O32:P32"/>
    <mergeCell ref="S32:T32"/>
    <mergeCell ref="G34:H34"/>
    <mergeCell ref="I34:J34"/>
    <mergeCell ref="AE31:AF31"/>
    <mergeCell ref="AG31:AH31"/>
    <mergeCell ref="AI31:AJ31"/>
    <mergeCell ref="AK31:AL31"/>
    <mergeCell ref="Y31:Z31"/>
    <mergeCell ref="Q31:R31"/>
    <mergeCell ref="AA31:AB31"/>
    <mergeCell ref="AC31:AD31"/>
    <mergeCell ref="U31:V31"/>
    <mergeCell ref="W31:X31"/>
    <mergeCell ref="M31:N31"/>
    <mergeCell ref="AM23:AN23"/>
    <mergeCell ref="AO23:AP23"/>
    <mergeCell ref="E30:F30"/>
    <mergeCell ref="G31:H31"/>
    <mergeCell ref="I31:J31"/>
    <mergeCell ref="M30:N30"/>
    <mergeCell ref="K31:L31"/>
    <mergeCell ref="O31:P31"/>
    <mergeCell ref="S31:T31"/>
    <mergeCell ref="AE23:AF23"/>
    <mergeCell ref="AG23:AH23"/>
    <mergeCell ref="AI23:AJ23"/>
    <mergeCell ref="AK23:AL23"/>
    <mergeCell ref="M23:N23"/>
    <mergeCell ref="Y23:Z23"/>
    <mergeCell ref="AA23:AB23"/>
    <mergeCell ref="AC23:AD23"/>
    <mergeCell ref="O23:P23"/>
    <mergeCell ref="S23:T23"/>
    <mergeCell ref="U23:V23"/>
    <mergeCell ref="W23:X23"/>
    <mergeCell ref="W17:X17"/>
    <mergeCell ref="E22:F22"/>
    <mergeCell ref="G22:H22"/>
    <mergeCell ref="I22:J22"/>
    <mergeCell ref="M21:N21"/>
    <mergeCell ref="W20:X20"/>
    <mergeCell ref="M20:N20"/>
    <mergeCell ref="E17:F17"/>
    <mergeCell ref="G17:H17"/>
    <mergeCell ref="I17:J17"/>
    <mergeCell ref="AI17:AJ17"/>
    <mergeCell ref="AK17:AL17"/>
    <mergeCell ref="M17:N17"/>
    <mergeCell ref="Y17:Z17"/>
    <mergeCell ref="AA17:AB17"/>
    <mergeCell ref="AC17:AD17"/>
    <mergeCell ref="AG17:AH17"/>
    <mergeCell ref="O17:P17"/>
    <mergeCell ref="S17:T17"/>
    <mergeCell ref="U17:V17"/>
    <mergeCell ref="K17:L17"/>
    <mergeCell ref="Y20:Z20"/>
    <mergeCell ref="U19:V19"/>
    <mergeCell ref="W19:X19"/>
    <mergeCell ref="W18:X18"/>
    <mergeCell ref="M18:N18"/>
    <mergeCell ref="Y18:Z18"/>
    <mergeCell ref="O18:P18"/>
    <mergeCell ref="S18:T18"/>
    <mergeCell ref="U18:V18"/>
    <mergeCell ref="AA20:AB20"/>
    <mergeCell ref="AM20:AN20"/>
    <mergeCell ref="AO20:AP20"/>
    <mergeCell ref="AQ20:AR20"/>
    <mergeCell ref="AC20:AD20"/>
    <mergeCell ref="AE20:AF20"/>
    <mergeCell ref="AG20:AH20"/>
    <mergeCell ref="AI20:AJ20"/>
    <mergeCell ref="AK20:AL20"/>
    <mergeCell ref="AM19:AN19"/>
    <mergeCell ref="AO19:AP19"/>
    <mergeCell ref="AQ19:AR19"/>
    <mergeCell ref="E20:F20"/>
    <mergeCell ref="G20:H20"/>
    <mergeCell ref="I20:J20"/>
    <mergeCell ref="K20:L20"/>
    <mergeCell ref="O20:P20"/>
    <mergeCell ref="S20:T20"/>
    <mergeCell ref="U20:V20"/>
    <mergeCell ref="AK19:AL19"/>
    <mergeCell ref="M19:N19"/>
    <mergeCell ref="Y19:Z19"/>
    <mergeCell ref="AA19:AB19"/>
    <mergeCell ref="AC19:AD19"/>
    <mergeCell ref="AE19:AF19"/>
    <mergeCell ref="AG19:AH19"/>
    <mergeCell ref="AI19:AJ19"/>
    <mergeCell ref="O19:P19"/>
    <mergeCell ref="S19:T19"/>
    <mergeCell ref="E19:F19"/>
    <mergeCell ref="G19:H19"/>
    <mergeCell ref="I19:J19"/>
    <mergeCell ref="K19:L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AA18:AB18"/>
    <mergeCell ref="AM10:AN10"/>
    <mergeCell ref="AO10:AP10"/>
    <mergeCell ref="AQ10:AR10"/>
    <mergeCell ref="AI10:AJ10"/>
    <mergeCell ref="AK10:AL10"/>
    <mergeCell ref="AG16:AH16"/>
    <mergeCell ref="AK15:AL15"/>
    <mergeCell ref="AK16:AL16"/>
    <mergeCell ref="AA11:AB11"/>
    <mergeCell ref="E18:F18"/>
    <mergeCell ref="G18:H18"/>
    <mergeCell ref="I18:J18"/>
    <mergeCell ref="K18:L18"/>
    <mergeCell ref="AE10:AF10"/>
    <mergeCell ref="AG10:AH10"/>
    <mergeCell ref="Y10:Z10"/>
    <mergeCell ref="AA10:AB10"/>
    <mergeCell ref="AC10:AD10"/>
    <mergeCell ref="U10:V10"/>
    <mergeCell ref="W10:X10"/>
    <mergeCell ref="AE16:AF16"/>
    <mergeCell ref="O16:P16"/>
    <mergeCell ref="S16:T16"/>
    <mergeCell ref="U16:V16"/>
    <mergeCell ref="O10:P10"/>
    <mergeCell ref="S10:T10"/>
    <mergeCell ref="Y16:Z16"/>
    <mergeCell ref="AA16:AB16"/>
    <mergeCell ref="G10:H10"/>
    <mergeCell ref="I10:J10"/>
    <mergeCell ref="K10:L10"/>
    <mergeCell ref="M10:N10"/>
    <mergeCell ref="M16:N16"/>
    <mergeCell ref="E16:F16"/>
    <mergeCell ref="G16:H16"/>
    <mergeCell ref="I16:J16"/>
    <mergeCell ref="K16:L16"/>
    <mergeCell ref="AG15:AH15"/>
    <mergeCell ref="AI15:AJ15"/>
    <mergeCell ref="AE15:AF15"/>
    <mergeCell ref="AI16:AJ16"/>
    <mergeCell ref="AC16:AD16"/>
    <mergeCell ref="M15:N15"/>
    <mergeCell ref="Y15:Z15"/>
    <mergeCell ref="AA15:AB15"/>
    <mergeCell ref="AC15:AD15"/>
    <mergeCell ref="O15:P15"/>
    <mergeCell ref="S15:T15"/>
    <mergeCell ref="U15:V15"/>
    <mergeCell ref="W15:X15"/>
    <mergeCell ref="Q15:R15"/>
    <mergeCell ref="E15:F15"/>
    <mergeCell ref="G15:H15"/>
    <mergeCell ref="I15:J15"/>
    <mergeCell ref="K15:L15"/>
    <mergeCell ref="AU1:BA1"/>
    <mergeCell ref="AY3:AZ3"/>
    <mergeCell ref="AU3:AV3"/>
    <mergeCell ref="AW3:AX3"/>
    <mergeCell ref="AU2:BA2"/>
    <mergeCell ref="W3:Y3"/>
    <mergeCell ref="W4:Y4"/>
    <mergeCell ref="D3:V3"/>
    <mergeCell ref="D4:V4"/>
    <mergeCell ref="A1:AQ2"/>
    <mergeCell ref="G7:H7"/>
    <mergeCell ref="G8:H8"/>
    <mergeCell ref="I8:J8"/>
    <mergeCell ref="K8:L8"/>
    <mergeCell ref="O8:P8"/>
    <mergeCell ref="Q8:R8"/>
    <mergeCell ref="U8:V8"/>
    <mergeCell ref="A3:C3"/>
    <mergeCell ref="A4:C4"/>
    <mergeCell ref="E11:F11"/>
    <mergeCell ref="E12:F12"/>
    <mergeCell ref="G11:H11"/>
    <mergeCell ref="G12:H12"/>
    <mergeCell ref="I11:J11"/>
    <mergeCell ref="K11:L11"/>
    <mergeCell ref="O11:P11"/>
    <mergeCell ref="S11:T11"/>
    <mergeCell ref="U11:V11"/>
    <mergeCell ref="W11:X11"/>
    <mergeCell ref="M11:N11"/>
    <mergeCell ref="Y11:Z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I12:J12"/>
    <mergeCell ref="K12:L12"/>
    <mergeCell ref="O12:P12"/>
    <mergeCell ref="S12:T12"/>
    <mergeCell ref="U12:V12"/>
    <mergeCell ref="W12:X12"/>
    <mergeCell ref="M12:N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W8:X8"/>
    <mergeCell ref="M8:N8"/>
    <mergeCell ref="Y8:Z8"/>
    <mergeCell ref="AA8:AB8"/>
    <mergeCell ref="S8:T8"/>
    <mergeCell ref="AC8:AD8"/>
    <mergeCell ref="AE8:AF8"/>
    <mergeCell ref="AG8:AH8"/>
    <mergeCell ref="AI8:AJ8"/>
    <mergeCell ref="AK8:AL8"/>
    <mergeCell ref="AM8:AN8"/>
    <mergeCell ref="AO8:AP8"/>
    <mergeCell ref="AQ8:AR8"/>
    <mergeCell ref="E13:F13"/>
    <mergeCell ref="G13:H13"/>
    <mergeCell ref="I13:J13"/>
    <mergeCell ref="O13:P13"/>
    <mergeCell ref="K13:L13"/>
    <mergeCell ref="S13:T13"/>
    <mergeCell ref="U13:V13"/>
    <mergeCell ref="W13:X13"/>
    <mergeCell ref="M13:N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E14:F14"/>
    <mergeCell ref="G14:H14"/>
    <mergeCell ref="I14:J14"/>
    <mergeCell ref="K14:L14"/>
    <mergeCell ref="O14:P14"/>
    <mergeCell ref="S14:T14"/>
    <mergeCell ref="U14:V14"/>
    <mergeCell ref="W14:X14"/>
    <mergeCell ref="M14:N14"/>
    <mergeCell ref="Y14:Z14"/>
    <mergeCell ref="AA14:AB14"/>
    <mergeCell ref="Q14:R14"/>
    <mergeCell ref="E32:F32"/>
    <mergeCell ref="G33:H33"/>
    <mergeCell ref="I33:J33"/>
    <mergeCell ref="E33:F33"/>
    <mergeCell ref="U33:V33"/>
    <mergeCell ref="W33:X33"/>
    <mergeCell ref="M33:N33"/>
    <mergeCell ref="Y33:Z33"/>
    <mergeCell ref="Q33:R33"/>
    <mergeCell ref="O33:P33"/>
    <mergeCell ref="S33:T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E35:F35"/>
    <mergeCell ref="G35:H35"/>
    <mergeCell ref="I35:J35"/>
    <mergeCell ref="K35:L35"/>
    <mergeCell ref="M35:N35"/>
    <mergeCell ref="Q35:R35"/>
    <mergeCell ref="S35:T35"/>
    <mergeCell ref="U35:V35"/>
    <mergeCell ref="W35:X35"/>
    <mergeCell ref="O35: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K11:BL11"/>
    <mergeCell ref="BM11:BN11"/>
    <mergeCell ref="BO11:BP11"/>
    <mergeCell ref="BQ11:BR11"/>
    <mergeCell ref="BK12:BL12"/>
    <mergeCell ref="BM12:BN12"/>
    <mergeCell ref="BO12:BP12"/>
    <mergeCell ref="BQ12:BR12"/>
    <mergeCell ref="BM13:BN13"/>
    <mergeCell ref="BO13:BP13"/>
    <mergeCell ref="BQ13:BR13"/>
    <mergeCell ref="BS13:BT13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4:BN14"/>
    <mergeCell ref="BO14:BP14"/>
    <mergeCell ref="BQ14:BR14"/>
    <mergeCell ref="BK15:BL15"/>
    <mergeCell ref="BM15:BN15"/>
    <mergeCell ref="BO15:BP15"/>
    <mergeCell ref="BQ15:BR15"/>
    <mergeCell ref="BK14:BL14"/>
    <mergeCell ref="BM16:BN16"/>
    <mergeCell ref="BO16:BP16"/>
    <mergeCell ref="BQ16:BR16"/>
    <mergeCell ref="BO17:BP17"/>
    <mergeCell ref="BQ17:BR17"/>
    <mergeCell ref="BS10:BT10"/>
    <mergeCell ref="BS17:BT17"/>
    <mergeCell ref="BS15:BT15"/>
    <mergeCell ref="BS16:BT16"/>
    <mergeCell ref="BS14:BT14"/>
    <mergeCell ref="BS11:BT11"/>
    <mergeCell ref="BS12:BT12"/>
    <mergeCell ref="BS18:BT18"/>
    <mergeCell ref="BK10:BL10"/>
    <mergeCell ref="BM10:BN10"/>
    <mergeCell ref="BO10:BP10"/>
    <mergeCell ref="BQ10:BR10"/>
    <mergeCell ref="BK18:BL18"/>
    <mergeCell ref="BM18:BN18"/>
    <mergeCell ref="BO18:BP18"/>
    <mergeCell ref="BQ18:BR18"/>
    <mergeCell ref="BM17:BN17"/>
    <mergeCell ref="BS19:BT19"/>
    <mergeCell ref="BK20:BL20"/>
    <mergeCell ref="BM20:BN20"/>
    <mergeCell ref="BO20:BP20"/>
    <mergeCell ref="BQ20:BR20"/>
    <mergeCell ref="BS20:BT20"/>
    <mergeCell ref="BK19:BL19"/>
    <mergeCell ref="BM19:BN19"/>
    <mergeCell ref="BO19:BP19"/>
    <mergeCell ref="BQ19:BR19"/>
    <mergeCell ref="BS21:BT21"/>
    <mergeCell ref="BK22:BL22"/>
    <mergeCell ref="BM22:BN22"/>
    <mergeCell ref="BO22:BP22"/>
    <mergeCell ref="BQ22:BR22"/>
    <mergeCell ref="BS22:BT22"/>
    <mergeCell ref="BK21:BL21"/>
    <mergeCell ref="BM21:BN21"/>
    <mergeCell ref="BO21:BP21"/>
    <mergeCell ref="BQ21:BR21"/>
    <mergeCell ref="BK23:BL23"/>
    <mergeCell ref="BM23:BN23"/>
    <mergeCell ref="BO23:BP23"/>
    <mergeCell ref="BQ23:BR23"/>
    <mergeCell ref="BS23:BT23"/>
    <mergeCell ref="BK31:BL31"/>
    <mergeCell ref="BM31:BN31"/>
    <mergeCell ref="BO31:BP31"/>
    <mergeCell ref="BQ31:BR31"/>
    <mergeCell ref="BS31:BT31"/>
    <mergeCell ref="BK27:BL27"/>
    <mergeCell ref="BM27:BN27"/>
    <mergeCell ref="BO27:BP27"/>
    <mergeCell ref="BQ27:BR27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34:BT34"/>
    <mergeCell ref="BK39:BL39"/>
    <mergeCell ref="BM39:BN39"/>
    <mergeCell ref="BO39:BP39"/>
    <mergeCell ref="BQ39:BR39"/>
    <mergeCell ref="BS39:BT39"/>
    <mergeCell ref="BK34:BL34"/>
    <mergeCell ref="BM34:BN34"/>
    <mergeCell ref="BO34:BP34"/>
    <mergeCell ref="BQ34:BR34"/>
    <mergeCell ref="BS40:BT40"/>
    <mergeCell ref="BK40:BL40"/>
    <mergeCell ref="BM40:BN40"/>
    <mergeCell ref="BO40:BP40"/>
    <mergeCell ref="BQ40:BR40"/>
    <mergeCell ref="BK35:BL35"/>
    <mergeCell ref="BM35:BN35"/>
    <mergeCell ref="BO35:BP35"/>
    <mergeCell ref="BQ35:BR35"/>
    <mergeCell ref="BK36:BL36"/>
    <mergeCell ref="BM36:BN36"/>
    <mergeCell ref="BO36:BP36"/>
    <mergeCell ref="BQ36:BR36"/>
    <mergeCell ref="BM37:BN37"/>
    <mergeCell ref="BO37:BP37"/>
    <mergeCell ref="BQ37:BR37"/>
    <mergeCell ref="BS35:BT35"/>
    <mergeCell ref="BS36:BT36"/>
    <mergeCell ref="BS37:BT37"/>
    <mergeCell ref="E26:F26"/>
    <mergeCell ref="G27:H27"/>
    <mergeCell ref="I27:J27"/>
    <mergeCell ref="K27:L27"/>
    <mergeCell ref="O27:P27"/>
    <mergeCell ref="S27:T27"/>
    <mergeCell ref="U27:V27"/>
    <mergeCell ref="W27:X27"/>
    <mergeCell ref="BK37:BL37"/>
    <mergeCell ref="M27:N27"/>
    <mergeCell ref="Y27:Z27"/>
    <mergeCell ref="AA27:AB27"/>
    <mergeCell ref="AC27:AD27"/>
    <mergeCell ref="Q27:R27"/>
    <mergeCell ref="AE27:AF27"/>
    <mergeCell ref="AG27:AH27"/>
    <mergeCell ref="AI27:AJ27"/>
    <mergeCell ref="AK27:AL27"/>
    <mergeCell ref="AW27:AX27"/>
    <mergeCell ref="AY27:AZ27"/>
    <mergeCell ref="BA27:BB27"/>
    <mergeCell ref="AM27:AN27"/>
    <mergeCell ref="AO27:AP27"/>
    <mergeCell ref="AQ27:AR27"/>
    <mergeCell ref="AS27:AT27"/>
    <mergeCell ref="BS27:BT27"/>
    <mergeCell ref="E27:F27"/>
    <mergeCell ref="G28:H28"/>
    <mergeCell ref="I28:J28"/>
    <mergeCell ref="K28:L28"/>
    <mergeCell ref="O28:P28"/>
    <mergeCell ref="S28:T28"/>
    <mergeCell ref="U28:V28"/>
    <mergeCell ref="W28:X28"/>
    <mergeCell ref="AU27:AV27"/>
    <mergeCell ref="M28:N28"/>
    <mergeCell ref="Y28:Z28"/>
    <mergeCell ref="AA28:AB28"/>
    <mergeCell ref="AC28:AD28"/>
    <mergeCell ref="AE28:AF28"/>
    <mergeCell ref="AG28:AH28"/>
    <mergeCell ref="AI28:AJ28"/>
    <mergeCell ref="AK28:AL28"/>
    <mergeCell ref="AW28:AX28"/>
    <mergeCell ref="AY28:AZ28"/>
    <mergeCell ref="BA28:BB28"/>
    <mergeCell ref="AM28:AN28"/>
    <mergeCell ref="AO28:AP28"/>
    <mergeCell ref="AQ28:AR28"/>
    <mergeCell ref="AS28:AT28"/>
    <mergeCell ref="BO28:BP28"/>
    <mergeCell ref="BQ28:BR28"/>
    <mergeCell ref="BS28:BT28"/>
    <mergeCell ref="E28:F28"/>
    <mergeCell ref="Q28:R28"/>
    <mergeCell ref="BG28:BH28"/>
    <mergeCell ref="BI28:BJ28"/>
    <mergeCell ref="BK28:BL28"/>
    <mergeCell ref="BM28:BN28"/>
    <mergeCell ref="AU28:AV28"/>
    <mergeCell ref="O29:P29"/>
    <mergeCell ref="U29:V29"/>
    <mergeCell ref="W29:X29"/>
    <mergeCell ref="M29:N29"/>
    <mergeCell ref="Y29:Z29"/>
    <mergeCell ref="S29:T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A29:BB29"/>
    <mergeCell ref="BC29:BD29"/>
    <mergeCell ref="BE29:BF29"/>
    <mergeCell ref="AQ29:AR29"/>
    <mergeCell ref="AS29:AT29"/>
    <mergeCell ref="AU29:AV29"/>
    <mergeCell ref="AW29:AX29"/>
    <mergeCell ref="BO29:BP29"/>
    <mergeCell ref="BQ29:BR29"/>
    <mergeCell ref="BS29:BT29"/>
    <mergeCell ref="E29:F29"/>
    <mergeCell ref="Q29:R29"/>
    <mergeCell ref="BG29:BH29"/>
    <mergeCell ref="BI29:BJ29"/>
    <mergeCell ref="BK29:BL29"/>
    <mergeCell ref="BM29:BN29"/>
    <mergeCell ref="AY29:AZ29"/>
    <mergeCell ref="K30:L30"/>
    <mergeCell ref="O30:P30"/>
    <mergeCell ref="S30:T30"/>
    <mergeCell ref="Q30:R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S30:BT30"/>
    <mergeCell ref="BK30:BL30"/>
    <mergeCell ref="BM30:BN30"/>
    <mergeCell ref="BO30:BP30"/>
    <mergeCell ref="BQ30:BR30"/>
    <mergeCell ref="E23:F23"/>
    <mergeCell ref="G24:H24"/>
    <mergeCell ref="I24:J24"/>
    <mergeCell ref="K24:L24"/>
    <mergeCell ref="G23:H23"/>
    <mergeCell ref="I23:J23"/>
    <mergeCell ref="K23:L23"/>
    <mergeCell ref="U24:V24"/>
    <mergeCell ref="W24:X24"/>
    <mergeCell ref="M24:N24"/>
    <mergeCell ref="Y24:Z24"/>
    <mergeCell ref="Q24:R24"/>
    <mergeCell ref="O24:P24"/>
    <mergeCell ref="S24:T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BK24:BL24"/>
    <mergeCell ref="BM24:BN24"/>
    <mergeCell ref="BO24:BP24"/>
    <mergeCell ref="AY24:AZ24"/>
    <mergeCell ref="BA24:BB24"/>
    <mergeCell ref="BC24:BD24"/>
    <mergeCell ref="BE24:BF24"/>
    <mergeCell ref="BQ24:BR24"/>
    <mergeCell ref="BS24:BT24"/>
    <mergeCell ref="E24:F24"/>
    <mergeCell ref="G25:H25"/>
    <mergeCell ref="I25:J25"/>
    <mergeCell ref="K25:L25"/>
    <mergeCell ref="O25:P25"/>
    <mergeCell ref="S25:T25"/>
    <mergeCell ref="U25:V25"/>
    <mergeCell ref="BG24:BH24"/>
    <mergeCell ref="W25:X25"/>
    <mergeCell ref="M25:N25"/>
    <mergeCell ref="Y25:Z25"/>
    <mergeCell ref="AA25:AB25"/>
    <mergeCell ref="Q25:R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M25:BN25"/>
    <mergeCell ref="BO25:BP25"/>
    <mergeCell ref="BQ25:BR25"/>
    <mergeCell ref="BA25:BB25"/>
    <mergeCell ref="BC25:BD25"/>
    <mergeCell ref="BE25:BF25"/>
    <mergeCell ref="BG25:BH25"/>
    <mergeCell ref="BS25:BT25"/>
    <mergeCell ref="E25:F25"/>
    <mergeCell ref="G26:H26"/>
    <mergeCell ref="I26:J26"/>
    <mergeCell ref="K26:L26"/>
    <mergeCell ref="O26:P26"/>
    <mergeCell ref="S26:T26"/>
    <mergeCell ref="U26:V26"/>
    <mergeCell ref="W26:X26"/>
    <mergeCell ref="BK25:BL25"/>
    <mergeCell ref="M26:N26"/>
    <mergeCell ref="Y26:Z26"/>
    <mergeCell ref="AA26:AB26"/>
    <mergeCell ref="AC26:AD26"/>
    <mergeCell ref="Q26:R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Q26:BR26"/>
    <mergeCell ref="BS26:BT26"/>
    <mergeCell ref="BI26:BJ26"/>
    <mergeCell ref="BK26:BL26"/>
    <mergeCell ref="BM26:BN26"/>
    <mergeCell ref="BO26:BP26"/>
    <mergeCell ref="E7:F8"/>
    <mergeCell ref="A10:B10"/>
    <mergeCell ref="C10:D10"/>
    <mergeCell ref="A7:D8"/>
    <mergeCell ref="A9:B9"/>
    <mergeCell ref="C9:D9"/>
    <mergeCell ref="E10:F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8:B38"/>
    <mergeCell ref="C38:D38"/>
    <mergeCell ref="A35:B35"/>
    <mergeCell ref="C35:D35"/>
    <mergeCell ref="A36:B36"/>
    <mergeCell ref="C36:D36"/>
    <mergeCell ref="A37:B37"/>
    <mergeCell ref="C37:D37"/>
    <mergeCell ref="A33:B33"/>
    <mergeCell ref="C33:D33"/>
    <mergeCell ref="A34:B34"/>
    <mergeCell ref="C34:D34"/>
    <mergeCell ref="A39:B39"/>
    <mergeCell ref="C39:D39"/>
    <mergeCell ref="A41:B41"/>
    <mergeCell ref="C41:D41"/>
    <mergeCell ref="A40:B40"/>
    <mergeCell ref="C40:D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BK88:BL88"/>
    <mergeCell ref="BM88:BN88"/>
    <mergeCell ref="BO88:BP88"/>
    <mergeCell ref="BQ88:BR88"/>
    <mergeCell ref="BS88:BT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BG89:BH89"/>
    <mergeCell ref="BI89:BJ89"/>
    <mergeCell ref="BK89:BL89"/>
    <mergeCell ref="BM89:BN89"/>
    <mergeCell ref="BO89:BP89"/>
    <mergeCell ref="BQ89:BR89"/>
    <mergeCell ref="BS89:BT89"/>
    <mergeCell ref="A90:B90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BM90:BN90"/>
    <mergeCell ref="BO90:BP90"/>
    <mergeCell ref="BQ90:BR90"/>
    <mergeCell ref="BS90:BT90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Q10:R10"/>
    <mergeCell ref="Q11:R11"/>
    <mergeCell ref="Q12:R12"/>
    <mergeCell ref="Q13:R13"/>
    <mergeCell ref="Q16:R16"/>
    <mergeCell ref="Q17:R17"/>
    <mergeCell ref="Q18:R18"/>
    <mergeCell ref="Q19:R19"/>
    <mergeCell ref="Q20:R20"/>
    <mergeCell ref="Q21:R21"/>
    <mergeCell ref="Q22:R22"/>
    <mergeCell ref="Q23:R23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87" r:id="rId1"/>
  <rowBreaks count="1" manualBreakCount="1">
    <brk id="50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BT94"/>
  <sheetViews>
    <sheetView showGridLines="0" view="pageBreakPreview" zoomScaleSheetLayoutView="100" workbookViewId="0" topLeftCell="A1">
      <selection activeCell="Q10" sqref="Q10:R10"/>
    </sheetView>
  </sheetViews>
  <sheetFormatPr defaultColWidth="8.88671875" defaultRowHeight="13.5"/>
  <cols>
    <col min="1" max="59" width="2.3359375" style="2" customWidth="1"/>
    <col min="60" max="60" width="2.77734375" style="2" customWidth="1"/>
    <col min="61" max="72" width="2.3359375" style="2" customWidth="1"/>
    <col min="73" max="16384" width="8.88671875" style="2" customWidth="1"/>
  </cols>
  <sheetData>
    <row r="1" spans="1:62" ht="12.75" customHeight="1">
      <c r="A1" s="293" t="s">
        <v>325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149" t="s">
        <v>326</v>
      </c>
      <c r="AS1" s="150"/>
      <c r="AT1" s="151"/>
      <c r="AU1" s="158" t="s">
        <v>327</v>
      </c>
      <c r="AV1" s="158"/>
      <c r="AW1" s="158"/>
      <c r="AX1" s="158"/>
      <c r="AY1" s="158"/>
      <c r="AZ1" s="158"/>
      <c r="BA1" s="158"/>
      <c r="BB1" s="8"/>
      <c r="BC1" s="8"/>
      <c r="BD1" s="8"/>
      <c r="BE1" s="8"/>
      <c r="BF1" s="8"/>
      <c r="BG1" s="8"/>
      <c r="BH1" s="8"/>
      <c r="BI1" s="8"/>
      <c r="BJ1" s="18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328</v>
      </c>
      <c r="AS2" s="4"/>
      <c r="AT2" s="5"/>
      <c r="AU2" s="280" t="s">
        <v>721</v>
      </c>
      <c r="AV2" s="281"/>
      <c r="AW2" s="281"/>
      <c r="AX2" s="281"/>
      <c r="AY2" s="281"/>
      <c r="AZ2" s="281"/>
      <c r="BA2" s="281"/>
      <c r="BB2" s="1"/>
      <c r="BC2" s="1"/>
      <c r="BD2" s="1"/>
      <c r="BE2" s="1"/>
      <c r="BF2" s="1"/>
      <c r="BG2" s="1"/>
      <c r="BH2" s="1"/>
      <c r="BI2" s="1"/>
      <c r="BJ2" s="24"/>
    </row>
    <row r="3" spans="1:62" ht="11.25" customHeight="1">
      <c r="A3" s="308" t="s">
        <v>329</v>
      </c>
      <c r="B3" s="309"/>
      <c r="C3" s="310"/>
      <c r="D3" s="287" t="s">
        <v>404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330</v>
      </c>
      <c r="X3" s="174"/>
      <c r="Y3" s="285"/>
      <c r="Z3" s="173" t="s">
        <v>331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146" t="s">
        <v>332</v>
      </c>
      <c r="AS3" s="147"/>
      <c r="AT3" s="148"/>
      <c r="AU3" s="215">
        <v>0</v>
      </c>
      <c r="AV3" s="215"/>
      <c r="AW3" s="272">
        <v>1</v>
      </c>
      <c r="AX3" s="272"/>
      <c r="AY3" s="272"/>
      <c r="AZ3" s="273"/>
      <c r="BA3" s="142"/>
      <c r="BB3" s="1"/>
      <c r="BC3" s="1"/>
      <c r="BD3" s="1"/>
      <c r="BE3" s="1"/>
      <c r="BF3" s="1"/>
      <c r="BG3" s="1"/>
      <c r="BH3" s="1"/>
      <c r="BI3" s="1"/>
      <c r="BJ3" s="24"/>
    </row>
    <row r="4" spans="1:62" ht="11.25" customHeight="1">
      <c r="A4" s="311" t="s">
        <v>333</v>
      </c>
      <c r="B4" s="170"/>
      <c r="C4" s="286"/>
      <c r="D4" s="290" t="s">
        <v>334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2"/>
      <c r="W4" s="169" t="s">
        <v>335</v>
      </c>
      <c r="X4" s="170"/>
      <c r="Y4" s="286"/>
      <c r="Z4" s="169" t="s">
        <v>336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143" t="s">
        <v>337</v>
      </c>
      <c r="AS4" s="144"/>
      <c r="AT4" s="145"/>
      <c r="AU4" s="7"/>
      <c r="AV4" s="7">
        <v>1</v>
      </c>
      <c r="AW4" s="7"/>
      <c r="AX4" s="7" t="s">
        <v>338</v>
      </c>
      <c r="AY4" s="7"/>
      <c r="AZ4" s="77">
        <v>1</v>
      </c>
      <c r="BA4" s="7"/>
      <c r="BB4" s="1"/>
      <c r="BC4" s="1"/>
      <c r="BD4" s="1"/>
      <c r="BE4" s="1"/>
      <c r="BF4" s="1"/>
      <c r="BG4" s="1"/>
      <c r="BH4" s="1"/>
      <c r="BI4" s="1"/>
      <c r="BJ4" s="24"/>
    </row>
    <row r="5" spans="1:62" ht="11.25" customHeight="1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8"/>
      <c r="BB5" s="1"/>
      <c r="BC5" s="1"/>
      <c r="BD5" s="1"/>
      <c r="BE5" s="1"/>
      <c r="BF5" s="1"/>
      <c r="BG5" s="1"/>
      <c r="BH5" s="1"/>
      <c r="BI5" s="1"/>
      <c r="BJ5" s="24"/>
    </row>
    <row r="6" spans="1:62" ht="11.25" customHeight="1">
      <c r="A6" s="6"/>
      <c r="B6" s="1"/>
      <c r="C6" s="1"/>
      <c r="D6" s="1"/>
      <c r="E6" s="1"/>
      <c r="F6" s="1"/>
      <c r="G6" s="1"/>
      <c r="H6" s="1"/>
      <c r="I6" s="7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24"/>
    </row>
    <row r="7" spans="1:72" ht="11.25" customHeight="1">
      <c r="A7" s="389" t="s">
        <v>339</v>
      </c>
      <c r="B7" s="390"/>
      <c r="C7" s="390"/>
      <c r="D7" s="391"/>
      <c r="E7" s="341" t="s">
        <v>340</v>
      </c>
      <c r="F7" s="342"/>
      <c r="G7" s="299"/>
      <c r="H7" s="300"/>
      <c r="I7" s="79" t="s">
        <v>341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1"/>
      <c r="AT7" s="81"/>
      <c r="AU7" s="81"/>
      <c r="AV7" s="81"/>
      <c r="AW7" s="81"/>
      <c r="AX7" s="81"/>
      <c r="AY7" s="81"/>
      <c r="AZ7" s="81"/>
      <c r="BA7" s="80"/>
      <c r="BB7" s="80"/>
      <c r="BC7" s="80"/>
      <c r="BD7" s="80"/>
      <c r="BE7" s="80"/>
      <c r="BF7" s="80"/>
      <c r="BG7" s="80"/>
      <c r="BH7" s="80"/>
      <c r="BI7" s="81"/>
      <c r="BJ7" s="82"/>
      <c r="BK7" s="71"/>
      <c r="BL7" s="80"/>
      <c r="BM7" s="80"/>
      <c r="BN7" s="80"/>
      <c r="BO7" s="80"/>
      <c r="BP7" s="80"/>
      <c r="BQ7" s="80"/>
      <c r="BR7" s="80"/>
      <c r="BS7" s="80"/>
      <c r="BT7" s="83"/>
    </row>
    <row r="8" spans="1:72" ht="11.25" customHeight="1">
      <c r="A8" s="392"/>
      <c r="B8" s="393"/>
      <c r="C8" s="393"/>
      <c r="D8" s="394"/>
      <c r="E8" s="343"/>
      <c r="F8" s="344"/>
      <c r="G8" s="301"/>
      <c r="H8" s="302"/>
      <c r="I8" s="303"/>
      <c r="J8" s="304"/>
      <c r="K8" s="180"/>
      <c r="L8" s="178"/>
      <c r="M8" s="307"/>
      <c r="N8" s="307"/>
      <c r="O8" s="305"/>
      <c r="P8" s="306"/>
      <c r="Q8" s="396"/>
      <c r="R8" s="396"/>
      <c r="S8" s="395"/>
      <c r="T8" s="313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76"/>
      <c r="BK8" s="330"/>
      <c r="BL8" s="183"/>
      <c r="BM8" s="183"/>
      <c r="BN8" s="183"/>
      <c r="BO8" s="183"/>
      <c r="BP8" s="183"/>
      <c r="BQ8" s="183"/>
      <c r="BR8" s="183"/>
      <c r="BS8" s="183"/>
      <c r="BT8" s="176"/>
    </row>
    <row r="9" spans="1:72" ht="11.25" customHeight="1">
      <c r="A9" s="354" t="s">
        <v>342</v>
      </c>
      <c r="B9" s="355"/>
      <c r="C9" s="356" t="s">
        <v>343</v>
      </c>
      <c r="D9" s="357"/>
      <c r="E9" s="397" t="s">
        <v>344</v>
      </c>
      <c r="F9" s="398"/>
      <c r="G9" s="399"/>
      <c r="H9" s="400"/>
      <c r="I9" s="251" t="s">
        <v>345</v>
      </c>
      <c r="J9" s="252"/>
      <c r="K9" s="198" t="s">
        <v>346</v>
      </c>
      <c r="L9" s="181"/>
      <c r="M9" s="245" t="s">
        <v>347</v>
      </c>
      <c r="N9" s="177"/>
      <c r="O9" s="246" t="s">
        <v>348</v>
      </c>
      <c r="P9" s="198"/>
      <c r="Q9" s="401" t="s">
        <v>739</v>
      </c>
      <c r="R9" s="401"/>
      <c r="S9" s="198" t="s">
        <v>349</v>
      </c>
      <c r="T9" s="198"/>
      <c r="U9" s="161"/>
      <c r="V9" s="161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77"/>
      <c r="BK9" s="245"/>
      <c r="BL9" s="198"/>
      <c r="BM9" s="198"/>
      <c r="BN9" s="198"/>
      <c r="BO9" s="198"/>
      <c r="BP9" s="198"/>
      <c r="BQ9" s="198"/>
      <c r="BR9" s="198"/>
      <c r="BS9" s="198"/>
      <c r="BT9" s="177"/>
    </row>
    <row r="10" spans="1:72" ht="11.25" customHeight="1">
      <c r="A10" s="345" t="s">
        <v>350</v>
      </c>
      <c r="B10" s="158"/>
      <c r="C10" s="346" t="s">
        <v>351</v>
      </c>
      <c r="D10" s="347"/>
      <c r="E10" s="363">
        <v>10.5</v>
      </c>
      <c r="F10" s="158"/>
      <c r="G10" s="334"/>
      <c r="H10" s="388"/>
      <c r="I10" s="243">
        <v>2</v>
      </c>
      <c r="J10" s="265"/>
      <c r="K10" s="265"/>
      <c r="L10" s="158"/>
      <c r="M10" s="243">
        <v>1.7</v>
      </c>
      <c r="N10" s="182"/>
      <c r="O10" s="159">
        <v>2.4</v>
      </c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82"/>
      <c r="BK10" s="243"/>
      <c r="BL10" s="192"/>
      <c r="BM10" s="192"/>
      <c r="BN10" s="192"/>
      <c r="BO10" s="192"/>
      <c r="BP10" s="192"/>
      <c r="BQ10" s="192"/>
      <c r="BR10" s="192"/>
      <c r="BS10" s="192"/>
      <c r="BT10" s="182"/>
    </row>
    <row r="11" spans="1:72" ht="11.25" customHeight="1">
      <c r="A11" s="207" t="s">
        <v>352</v>
      </c>
      <c r="B11" s="208"/>
      <c r="C11" s="358" t="s">
        <v>353</v>
      </c>
      <c r="D11" s="359"/>
      <c r="E11" s="207">
        <v>13.8</v>
      </c>
      <c r="F11" s="208"/>
      <c r="G11" s="231"/>
      <c r="H11" s="232"/>
      <c r="I11" s="219">
        <v>2.3</v>
      </c>
      <c r="J11" s="216"/>
      <c r="K11" s="216"/>
      <c r="L11" s="208"/>
      <c r="M11" s="219">
        <v>2.2</v>
      </c>
      <c r="N11" s="217"/>
      <c r="O11" s="157">
        <v>3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7"/>
      <c r="BK11" s="219"/>
      <c r="BL11" s="215"/>
      <c r="BM11" s="215"/>
      <c r="BN11" s="215"/>
      <c r="BO11" s="215"/>
      <c r="BP11" s="215"/>
      <c r="BQ11" s="215"/>
      <c r="BR11" s="215"/>
      <c r="BS11" s="215"/>
      <c r="BT11" s="217"/>
    </row>
    <row r="12" spans="1:72" ht="11.25" customHeight="1">
      <c r="A12" s="207" t="s">
        <v>354</v>
      </c>
      <c r="B12" s="208"/>
      <c r="C12" s="358" t="s">
        <v>355</v>
      </c>
      <c r="D12" s="359"/>
      <c r="E12" s="207">
        <v>17.3</v>
      </c>
      <c r="F12" s="208"/>
      <c r="G12" s="231"/>
      <c r="H12" s="232"/>
      <c r="I12" s="219">
        <v>2.3</v>
      </c>
      <c r="J12" s="216"/>
      <c r="K12" s="216"/>
      <c r="L12" s="208"/>
      <c r="M12" s="219">
        <v>2.3</v>
      </c>
      <c r="N12" s="217"/>
      <c r="O12" s="157">
        <v>3.2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7"/>
      <c r="BK12" s="219"/>
      <c r="BL12" s="215"/>
      <c r="BM12" s="215"/>
      <c r="BN12" s="215"/>
      <c r="BO12" s="215"/>
      <c r="BP12" s="215"/>
      <c r="BQ12" s="215"/>
      <c r="BR12" s="215"/>
      <c r="BS12" s="215"/>
      <c r="BT12" s="217"/>
    </row>
    <row r="13" spans="1:72" ht="11.25" customHeight="1">
      <c r="A13" s="207" t="s">
        <v>356</v>
      </c>
      <c r="B13" s="208"/>
      <c r="C13" s="358" t="s">
        <v>357</v>
      </c>
      <c r="D13" s="359"/>
      <c r="E13" s="207">
        <v>21.7</v>
      </c>
      <c r="F13" s="208"/>
      <c r="G13" s="231"/>
      <c r="H13" s="232"/>
      <c r="I13" s="219">
        <v>2.8</v>
      </c>
      <c r="J13" s="216"/>
      <c r="K13" s="216"/>
      <c r="L13" s="208"/>
      <c r="M13" s="219">
        <v>2.8</v>
      </c>
      <c r="N13" s="217"/>
      <c r="O13" s="157">
        <v>3.7</v>
      </c>
      <c r="P13" s="215"/>
      <c r="Q13" s="215"/>
      <c r="R13" s="215"/>
      <c r="S13" s="215">
        <v>4.7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199"/>
      <c r="AT13" s="199"/>
      <c r="AU13" s="199"/>
      <c r="AV13" s="199"/>
      <c r="AW13" s="199"/>
      <c r="AX13" s="199"/>
      <c r="AY13" s="199"/>
      <c r="AZ13" s="199"/>
      <c r="BA13" s="215"/>
      <c r="BB13" s="215"/>
      <c r="BC13" s="215"/>
      <c r="BD13" s="215"/>
      <c r="BE13" s="215"/>
      <c r="BF13" s="215"/>
      <c r="BG13" s="215"/>
      <c r="BH13" s="215"/>
      <c r="BI13" s="215"/>
      <c r="BJ13" s="216"/>
      <c r="BK13" s="219"/>
      <c r="BL13" s="215"/>
      <c r="BM13" s="157"/>
      <c r="BN13" s="215"/>
      <c r="BO13" s="215"/>
      <c r="BP13" s="215"/>
      <c r="BQ13" s="215"/>
      <c r="BR13" s="215"/>
      <c r="BS13" s="215"/>
      <c r="BT13" s="217"/>
    </row>
    <row r="14" spans="1:72" ht="11.25" customHeight="1">
      <c r="A14" s="207" t="s">
        <v>358</v>
      </c>
      <c r="B14" s="208"/>
      <c r="C14" s="358" t="s">
        <v>359</v>
      </c>
      <c r="D14" s="359"/>
      <c r="E14" s="207">
        <v>27.2</v>
      </c>
      <c r="F14" s="208"/>
      <c r="G14" s="231"/>
      <c r="H14" s="232"/>
      <c r="I14" s="219">
        <v>2.8</v>
      </c>
      <c r="J14" s="216"/>
      <c r="K14" s="216"/>
      <c r="L14" s="208"/>
      <c r="M14" s="219">
        <v>2.9</v>
      </c>
      <c r="N14" s="217"/>
      <c r="O14" s="157">
        <v>3.9</v>
      </c>
      <c r="P14" s="215"/>
      <c r="Q14" s="215"/>
      <c r="R14" s="215"/>
      <c r="S14" s="215">
        <v>5.5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199"/>
      <c r="AT14" s="199"/>
      <c r="AU14" s="199"/>
      <c r="AV14" s="199"/>
      <c r="AW14" s="199"/>
      <c r="AX14" s="199"/>
      <c r="AY14" s="199"/>
      <c r="AZ14" s="199"/>
      <c r="BA14" s="215"/>
      <c r="BB14" s="215"/>
      <c r="BC14" s="215"/>
      <c r="BD14" s="215"/>
      <c r="BE14" s="215"/>
      <c r="BF14" s="215"/>
      <c r="BG14" s="215"/>
      <c r="BH14" s="215"/>
      <c r="BI14" s="215"/>
      <c r="BJ14" s="217"/>
      <c r="BK14" s="219"/>
      <c r="BL14" s="215"/>
      <c r="BM14" s="215"/>
      <c r="BN14" s="215"/>
      <c r="BO14" s="215"/>
      <c r="BP14" s="215"/>
      <c r="BQ14" s="215"/>
      <c r="BR14" s="215"/>
      <c r="BS14" s="215"/>
      <c r="BT14" s="217"/>
    </row>
    <row r="15" spans="1:72" ht="11.25" customHeight="1">
      <c r="A15" s="207" t="s">
        <v>360</v>
      </c>
      <c r="B15" s="208"/>
      <c r="C15" s="358" t="s">
        <v>361</v>
      </c>
      <c r="D15" s="359"/>
      <c r="E15" s="207">
        <v>34</v>
      </c>
      <c r="F15" s="208"/>
      <c r="G15" s="231"/>
      <c r="H15" s="232"/>
      <c r="I15" s="219">
        <v>3.2</v>
      </c>
      <c r="J15" s="216"/>
      <c r="K15" s="216"/>
      <c r="L15" s="208"/>
      <c r="M15" s="219">
        <v>3.4</v>
      </c>
      <c r="N15" s="217"/>
      <c r="O15" s="157">
        <v>4.5</v>
      </c>
      <c r="P15" s="215"/>
      <c r="Q15" s="215"/>
      <c r="R15" s="215"/>
      <c r="S15" s="215">
        <v>6.4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199"/>
      <c r="AT15" s="199"/>
      <c r="AU15" s="199"/>
      <c r="AV15" s="199"/>
      <c r="AW15" s="199"/>
      <c r="AX15" s="199"/>
      <c r="AY15" s="199"/>
      <c r="AZ15" s="199"/>
      <c r="BA15" s="215"/>
      <c r="BB15" s="215"/>
      <c r="BC15" s="215"/>
      <c r="BD15" s="215"/>
      <c r="BE15" s="215"/>
      <c r="BF15" s="215"/>
      <c r="BG15" s="215"/>
      <c r="BH15" s="215"/>
      <c r="BI15" s="215"/>
      <c r="BJ15" s="217"/>
      <c r="BK15" s="219"/>
      <c r="BL15" s="215"/>
      <c r="BM15" s="215"/>
      <c r="BN15" s="215"/>
      <c r="BO15" s="215"/>
      <c r="BP15" s="215"/>
      <c r="BQ15" s="215"/>
      <c r="BR15" s="215"/>
      <c r="BS15" s="215"/>
      <c r="BT15" s="217"/>
    </row>
    <row r="16" spans="1:72" ht="11.25" customHeight="1">
      <c r="A16" s="207" t="s">
        <v>362</v>
      </c>
      <c r="B16" s="208"/>
      <c r="C16" s="358" t="s">
        <v>363</v>
      </c>
      <c r="D16" s="359"/>
      <c r="E16" s="207">
        <v>42.7</v>
      </c>
      <c r="F16" s="208"/>
      <c r="G16" s="231"/>
      <c r="H16" s="232"/>
      <c r="I16" s="219">
        <v>3.5</v>
      </c>
      <c r="J16" s="216"/>
      <c r="K16" s="216"/>
      <c r="L16" s="208"/>
      <c r="M16" s="219">
        <v>3.6</v>
      </c>
      <c r="N16" s="217"/>
      <c r="O16" s="157">
        <v>4.9</v>
      </c>
      <c r="P16" s="215"/>
      <c r="Q16" s="215"/>
      <c r="R16" s="215"/>
      <c r="S16" s="215">
        <v>6.4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199"/>
      <c r="AT16" s="199"/>
      <c r="AU16" s="199"/>
      <c r="AV16" s="199"/>
      <c r="AW16" s="199"/>
      <c r="AX16" s="199"/>
      <c r="AY16" s="199"/>
      <c r="AZ16" s="199"/>
      <c r="BA16" s="215"/>
      <c r="BB16" s="215"/>
      <c r="BC16" s="215"/>
      <c r="BD16" s="215"/>
      <c r="BE16" s="215"/>
      <c r="BF16" s="215"/>
      <c r="BG16" s="215"/>
      <c r="BH16" s="215"/>
      <c r="BI16" s="215"/>
      <c r="BJ16" s="217"/>
      <c r="BK16" s="219"/>
      <c r="BL16" s="215"/>
      <c r="BM16" s="215"/>
      <c r="BN16" s="215"/>
      <c r="BO16" s="215"/>
      <c r="BP16" s="215"/>
      <c r="BQ16" s="215"/>
      <c r="BR16" s="215"/>
      <c r="BS16" s="215"/>
      <c r="BT16" s="217"/>
    </row>
    <row r="17" spans="1:72" ht="11.25" customHeight="1">
      <c r="A17" s="207" t="s">
        <v>364</v>
      </c>
      <c r="B17" s="208"/>
      <c r="C17" s="358" t="s">
        <v>365</v>
      </c>
      <c r="D17" s="359"/>
      <c r="E17" s="207">
        <v>48.6</v>
      </c>
      <c r="F17" s="208"/>
      <c r="G17" s="231"/>
      <c r="H17" s="232"/>
      <c r="I17" s="219">
        <v>3.5</v>
      </c>
      <c r="J17" s="216"/>
      <c r="K17" s="216"/>
      <c r="L17" s="208"/>
      <c r="M17" s="219">
        <v>3.7</v>
      </c>
      <c r="N17" s="217"/>
      <c r="O17" s="157">
        <v>5.1</v>
      </c>
      <c r="P17" s="215"/>
      <c r="Q17" s="215"/>
      <c r="R17" s="215"/>
      <c r="S17" s="215">
        <v>7.1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199"/>
      <c r="AT17" s="199"/>
      <c r="AU17" s="199"/>
      <c r="AV17" s="199"/>
      <c r="AW17" s="199"/>
      <c r="AX17" s="199"/>
      <c r="AY17" s="199"/>
      <c r="AZ17" s="199"/>
      <c r="BA17" s="215"/>
      <c r="BB17" s="215"/>
      <c r="BC17" s="215"/>
      <c r="BD17" s="215"/>
      <c r="BE17" s="215"/>
      <c r="BF17" s="215"/>
      <c r="BG17" s="215"/>
      <c r="BH17" s="215"/>
      <c r="BI17" s="215"/>
      <c r="BJ17" s="217"/>
      <c r="BK17" s="219"/>
      <c r="BL17" s="215"/>
      <c r="BM17" s="215"/>
      <c r="BN17" s="215"/>
      <c r="BO17" s="215"/>
      <c r="BP17" s="215"/>
      <c r="BQ17" s="215"/>
      <c r="BR17" s="215"/>
      <c r="BS17" s="215"/>
      <c r="BT17" s="217"/>
    </row>
    <row r="18" spans="1:72" ht="11.25" customHeight="1">
      <c r="A18" s="207" t="s">
        <v>366</v>
      </c>
      <c r="B18" s="208"/>
      <c r="C18" s="358" t="s">
        <v>367</v>
      </c>
      <c r="D18" s="359"/>
      <c r="E18" s="207">
        <v>60.5</v>
      </c>
      <c r="F18" s="208"/>
      <c r="G18" s="231"/>
      <c r="H18" s="232"/>
      <c r="I18" s="219">
        <v>3.8</v>
      </c>
      <c r="J18" s="216"/>
      <c r="K18" s="216">
        <v>3.2</v>
      </c>
      <c r="L18" s="208"/>
      <c r="M18" s="219">
        <v>3.9</v>
      </c>
      <c r="N18" s="217"/>
      <c r="O18" s="157">
        <v>5.5</v>
      </c>
      <c r="P18" s="215"/>
      <c r="Q18" s="215"/>
      <c r="R18" s="215"/>
      <c r="S18" s="215">
        <v>8.7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7"/>
      <c r="BK18" s="219"/>
      <c r="BL18" s="215"/>
      <c r="BM18" s="215"/>
      <c r="BN18" s="215"/>
      <c r="BO18" s="215"/>
      <c r="BP18" s="215"/>
      <c r="BQ18" s="215"/>
      <c r="BR18" s="215"/>
      <c r="BS18" s="215"/>
      <c r="BT18" s="217"/>
    </row>
    <row r="19" spans="1:72" ht="11.25" customHeight="1">
      <c r="A19" s="207" t="s">
        <v>368</v>
      </c>
      <c r="B19" s="208"/>
      <c r="C19" s="358" t="s">
        <v>369</v>
      </c>
      <c r="D19" s="359"/>
      <c r="E19" s="207">
        <v>76.3</v>
      </c>
      <c r="F19" s="208"/>
      <c r="G19" s="231"/>
      <c r="H19" s="232"/>
      <c r="I19" s="219">
        <v>4.2</v>
      </c>
      <c r="J19" s="216"/>
      <c r="K19" s="216">
        <v>4.5</v>
      </c>
      <c r="L19" s="208"/>
      <c r="M19" s="219">
        <v>5.2</v>
      </c>
      <c r="N19" s="217"/>
      <c r="O19" s="157">
        <v>7</v>
      </c>
      <c r="P19" s="215"/>
      <c r="Q19" s="215"/>
      <c r="R19" s="215"/>
      <c r="S19" s="215">
        <v>9.5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7"/>
      <c r="BK19" s="219"/>
      <c r="BL19" s="215"/>
      <c r="BM19" s="215"/>
      <c r="BN19" s="215"/>
      <c r="BO19" s="215"/>
      <c r="BP19" s="215"/>
      <c r="BQ19" s="215"/>
      <c r="BR19" s="215"/>
      <c r="BS19" s="215"/>
      <c r="BT19" s="217"/>
    </row>
    <row r="20" spans="1:72" ht="11.25" customHeight="1">
      <c r="A20" s="207" t="s">
        <v>370</v>
      </c>
      <c r="B20" s="208"/>
      <c r="C20" s="358" t="s">
        <v>371</v>
      </c>
      <c r="D20" s="359"/>
      <c r="E20" s="207">
        <v>89.1</v>
      </c>
      <c r="F20" s="208"/>
      <c r="G20" s="231"/>
      <c r="H20" s="232"/>
      <c r="I20" s="219">
        <v>4.2</v>
      </c>
      <c r="J20" s="216"/>
      <c r="K20" s="216">
        <v>4.5</v>
      </c>
      <c r="L20" s="208"/>
      <c r="M20" s="219">
        <v>5.5</v>
      </c>
      <c r="N20" s="217"/>
      <c r="O20" s="157">
        <v>7.6</v>
      </c>
      <c r="P20" s="215"/>
      <c r="Q20" s="215"/>
      <c r="R20" s="215"/>
      <c r="S20" s="215">
        <v>11.1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7"/>
      <c r="BK20" s="219"/>
      <c r="BL20" s="215"/>
      <c r="BM20" s="215"/>
      <c r="BN20" s="215"/>
      <c r="BO20" s="215"/>
      <c r="BP20" s="215"/>
      <c r="BQ20" s="215"/>
      <c r="BR20" s="215"/>
      <c r="BS20" s="215"/>
      <c r="BT20" s="217"/>
    </row>
    <row r="21" spans="1:72" ht="11.25" customHeight="1">
      <c r="A21" s="207" t="s">
        <v>372</v>
      </c>
      <c r="B21" s="208"/>
      <c r="C21" s="358" t="s">
        <v>373</v>
      </c>
      <c r="D21" s="359"/>
      <c r="E21" s="207">
        <v>114.3</v>
      </c>
      <c r="F21" s="208"/>
      <c r="G21" s="231"/>
      <c r="H21" s="232"/>
      <c r="I21" s="219">
        <v>4.5</v>
      </c>
      <c r="J21" s="216"/>
      <c r="K21" s="215">
        <v>4.9</v>
      </c>
      <c r="L21" s="216"/>
      <c r="M21" s="219">
        <v>6</v>
      </c>
      <c r="N21" s="217"/>
      <c r="O21" s="157">
        <v>8.6</v>
      </c>
      <c r="P21" s="215"/>
      <c r="Q21" s="215">
        <v>11.1</v>
      </c>
      <c r="R21" s="215"/>
      <c r="S21" s="215">
        <v>13.5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6"/>
      <c r="BI21" s="216"/>
      <c r="BJ21" s="218"/>
      <c r="BK21" s="219"/>
      <c r="BL21" s="215"/>
      <c r="BM21" s="215"/>
      <c r="BN21" s="215"/>
      <c r="BO21" s="215"/>
      <c r="BP21" s="215"/>
      <c r="BQ21" s="215"/>
      <c r="BR21" s="215"/>
      <c r="BS21" s="215"/>
      <c r="BT21" s="217"/>
    </row>
    <row r="22" spans="1:72" ht="11.25" customHeight="1">
      <c r="A22" s="207" t="s">
        <v>374</v>
      </c>
      <c r="B22" s="208"/>
      <c r="C22" s="358" t="s">
        <v>375</v>
      </c>
      <c r="D22" s="359"/>
      <c r="E22" s="207">
        <v>139.8</v>
      </c>
      <c r="F22" s="208"/>
      <c r="G22" s="231"/>
      <c r="H22" s="232"/>
      <c r="I22" s="219">
        <v>4.5</v>
      </c>
      <c r="J22" s="216"/>
      <c r="K22" s="215">
        <v>5.1</v>
      </c>
      <c r="L22" s="216"/>
      <c r="M22" s="219">
        <v>6.6</v>
      </c>
      <c r="N22" s="217"/>
      <c r="O22" s="157">
        <v>9.5</v>
      </c>
      <c r="P22" s="215"/>
      <c r="Q22" s="215">
        <v>12.7</v>
      </c>
      <c r="R22" s="215"/>
      <c r="S22" s="215">
        <v>15.9</v>
      </c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6"/>
      <c r="BI22" s="216"/>
      <c r="BJ22" s="218"/>
      <c r="BK22" s="219"/>
      <c r="BL22" s="215"/>
      <c r="BM22" s="215"/>
      <c r="BN22" s="215"/>
      <c r="BO22" s="215"/>
      <c r="BP22" s="215"/>
      <c r="BQ22" s="215"/>
      <c r="BR22" s="215"/>
      <c r="BS22" s="215"/>
      <c r="BT22" s="217"/>
    </row>
    <row r="23" spans="1:72" ht="11.25" customHeight="1">
      <c r="A23" s="207" t="s">
        <v>376</v>
      </c>
      <c r="B23" s="208"/>
      <c r="C23" s="358" t="s">
        <v>377</v>
      </c>
      <c r="D23" s="359"/>
      <c r="E23" s="207">
        <v>165.2</v>
      </c>
      <c r="F23" s="208"/>
      <c r="G23" s="231"/>
      <c r="H23" s="232"/>
      <c r="I23" s="219">
        <v>5</v>
      </c>
      <c r="J23" s="216"/>
      <c r="K23" s="215">
        <v>5.5</v>
      </c>
      <c r="L23" s="216"/>
      <c r="M23" s="219">
        <v>7.1</v>
      </c>
      <c r="N23" s="217"/>
      <c r="O23" s="157">
        <v>11</v>
      </c>
      <c r="P23" s="215"/>
      <c r="Q23" s="215">
        <v>14.3</v>
      </c>
      <c r="R23" s="215"/>
      <c r="S23" s="215">
        <v>18.2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6"/>
      <c r="BI23" s="216"/>
      <c r="BJ23" s="218"/>
      <c r="BK23" s="219"/>
      <c r="BL23" s="215"/>
      <c r="BM23" s="215"/>
      <c r="BN23" s="215"/>
      <c r="BO23" s="215"/>
      <c r="BP23" s="215"/>
      <c r="BQ23" s="215"/>
      <c r="BR23" s="215"/>
      <c r="BS23" s="215"/>
      <c r="BT23" s="217"/>
    </row>
    <row r="24" spans="1:72" ht="11.25" customHeight="1">
      <c r="A24" s="207" t="s">
        <v>378</v>
      </c>
      <c r="B24" s="208"/>
      <c r="C24" s="358" t="s">
        <v>379</v>
      </c>
      <c r="D24" s="359"/>
      <c r="E24" s="207">
        <v>216.3</v>
      </c>
      <c r="F24" s="208"/>
      <c r="G24" s="231"/>
      <c r="H24" s="232"/>
      <c r="I24" s="219">
        <v>5.8</v>
      </c>
      <c r="J24" s="216"/>
      <c r="K24" s="216">
        <v>6.4</v>
      </c>
      <c r="L24" s="208"/>
      <c r="M24" s="219">
        <v>8.2</v>
      </c>
      <c r="N24" s="217"/>
      <c r="O24" s="157">
        <v>12.7</v>
      </c>
      <c r="P24" s="215"/>
      <c r="Q24" s="215">
        <v>18.2</v>
      </c>
      <c r="R24" s="215"/>
      <c r="S24" s="215">
        <v>23</v>
      </c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7"/>
      <c r="BK24" s="219"/>
      <c r="BL24" s="215"/>
      <c r="BM24" s="215"/>
      <c r="BN24" s="215"/>
      <c r="BO24" s="215"/>
      <c r="BP24" s="215"/>
      <c r="BQ24" s="215"/>
      <c r="BR24" s="215"/>
      <c r="BS24" s="215"/>
      <c r="BT24" s="217"/>
    </row>
    <row r="25" spans="1:72" ht="11.25" customHeight="1">
      <c r="A25" s="207" t="s">
        <v>380</v>
      </c>
      <c r="B25" s="208"/>
      <c r="C25" s="358" t="s">
        <v>381</v>
      </c>
      <c r="D25" s="359"/>
      <c r="E25" s="207">
        <v>267.4</v>
      </c>
      <c r="F25" s="208"/>
      <c r="G25" s="231"/>
      <c r="H25" s="232"/>
      <c r="I25" s="219">
        <v>6.6</v>
      </c>
      <c r="J25" s="216"/>
      <c r="K25" s="216">
        <v>6.4</v>
      </c>
      <c r="L25" s="208"/>
      <c r="M25" s="219">
        <v>9.3</v>
      </c>
      <c r="N25" s="217"/>
      <c r="O25" s="157">
        <v>15.1</v>
      </c>
      <c r="P25" s="215"/>
      <c r="Q25" s="215">
        <v>21.4</v>
      </c>
      <c r="R25" s="215"/>
      <c r="S25" s="215">
        <v>28.6</v>
      </c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7"/>
      <c r="BK25" s="219"/>
      <c r="BL25" s="215"/>
      <c r="BM25" s="215"/>
      <c r="BN25" s="215"/>
      <c r="BO25" s="215"/>
      <c r="BP25" s="215"/>
      <c r="BQ25" s="215"/>
      <c r="BR25" s="215"/>
      <c r="BS25" s="215"/>
      <c r="BT25" s="217"/>
    </row>
    <row r="26" spans="1:72" ht="11.25" customHeight="1">
      <c r="A26" s="207" t="s">
        <v>382</v>
      </c>
      <c r="B26" s="208"/>
      <c r="C26" s="358" t="s">
        <v>383</v>
      </c>
      <c r="D26" s="359"/>
      <c r="E26" s="207">
        <v>318.5</v>
      </c>
      <c r="F26" s="208"/>
      <c r="G26" s="231"/>
      <c r="H26" s="232"/>
      <c r="I26" s="219">
        <v>6.9</v>
      </c>
      <c r="J26" s="216"/>
      <c r="K26" s="215">
        <v>6.4</v>
      </c>
      <c r="L26" s="216"/>
      <c r="M26" s="219">
        <v>10.3</v>
      </c>
      <c r="N26" s="217"/>
      <c r="O26" s="157">
        <v>17.4</v>
      </c>
      <c r="P26" s="215"/>
      <c r="Q26" s="215">
        <v>25.4</v>
      </c>
      <c r="R26" s="215"/>
      <c r="S26" s="215">
        <v>33.3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6"/>
      <c r="BI26" s="216"/>
      <c r="BJ26" s="218"/>
      <c r="BK26" s="219"/>
      <c r="BL26" s="215"/>
      <c r="BM26" s="215"/>
      <c r="BN26" s="215"/>
      <c r="BO26" s="215"/>
      <c r="BP26" s="215"/>
      <c r="BQ26" s="215"/>
      <c r="BR26" s="215"/>
      <c r="BS26" s="215"/>
      <c r="BT26" s="217"/>
    </row>
    <row r="27" spans="1:72" ht="11.25" customHeight="1">
      <c r="A27" s="207" t="s">
        <v>384</v>
      </c>
      <c r="B27" s="208"/>
      <c r="C27" s="358" t="s">
        <v>385</v>
      </c>
      <c r="D27" s="359"/>
      <c r="E27" s="360">
        <v>355.6</v>
      </c>
      <c r="F27" s="259"/>
      <c r="G27" s="231"/>
      <c r="H27" s="232"/>
      <c r="I27" s="219">
        <v>7.9</v>
      </c>
      <c r="J27" s="216"/>
      <c r="K27" s="216">
        <v>7.9</v>
      </c>
      <c r="L27" s="208"/>
      <c r="M27" s="219">
        <v>11.1</v>
      </c>
      <c r="N27" s="217"/>
      <c r="O27" s="157">
        <v>19</v>
      </c>
      <c r="P27" s="215"/>
      <c r="Q27" s="215">
        <v>27.8</v>
      </c>
      <c r="R27" s="215"/>
      <c r="S27" s="215">
        <v>35.7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7"/>
      <c r="BK27" s="219"/>
      <c r="BL27" s="215"/>
      <c r="BM27" s="215"/>
      <c r="BN27" s="215"/>
      <c r="BO27" s="215"/>
      <c r="BP27" s="215"/>
      <c r="BQ27" s="215"/>
      <c r="BR27" s="215"/>
      <c r="BS27" s="215"/>
      <c r="BT27" s="217"/>
    </row>
    <row r="28" spans="1:72" ht="11.25" customHeight="1">
      <c r="A28" s="207" t="s">
        <v>386</v>
      </c>
      <c r="B28" s="208"/>
      <c r="C28" s="358" t="s">
        <v>387</v>
      </c>
      <c r="D28" s="359"/>
      <c r="E28" s="207">
        <v>406.4</v>
      </c>
      <c r="F28" s="208"/>
      <c r="G28" s="166"/>
      <c r="H28" s="383"/>
      <c r="I28" s="201">
        <v>7.9</v>
      </c>
      <c r="J28" s="190"/>
      <c r="K28" s="190">
        <v>7.9</v>
      </c>
      <c r="L28" s="259"/>
      <c r="M28" s="201">
        <v>12.7</v>
      </c>
      <c r="N28" s="202"/>
      <c r="O28" s="191">
        <v>21.4</v>
      </c>
      <c r="P28" s="196"/>
      <c r="Q28" s="196">
        <v>30.9</v>
      </c>
      <c r="R28" s="196"/>
      <c r="S28" s="196">
        <v>40.5</v>
      </c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202"/>
      <c r="BK28" s="201"/>
      <c r="BL28" s="196"/>
      <c r="BM28" s="196"/>
      <c r="BN28" s="196"/>
      <c r="BO28" s="196"/>
      <c r="BP28" s="196"/>
      <c r="BQ28" s="196"/>
      <c r="BR28" s="196"/>
      <c r="BS28" s="196"/>
      <c r="BT28" s="202"/>
    </row>
    <row r="29" spans="1:72" ht="11.25" customHeight="1">
      <c r="A29" s="207" t="s">
        <v>388</v>
      </c>
      <c r="B29" s="208"/>
      <c r="C29" s="358" t="s">
        <v>389</v>
      </c>
      <c r="D29" s="359"/>
      <c r="E29" s="207">
        <v>457.2</v>
      </c>
      <c r="F29" s="208"/>
      <c r="G29" s="231"/>
      <c r="H29" s="232"/>
      <c r="I29" s="219">
        <v>7.9</v>
      </c>
      <c r="J29" s="216"/>
      <c r="K29" s="215">
        <v>7.9</v>
      </c>
      <c r="L29" s="216"/>
      <c r="M29" s="219">
        <v>14.3</v>
      </c>
      <c r="N29" s="217"/>
      <c r="O29" s="157">
        <v>23.8</v>
      </c>
      <c r="P29" s="215"/>
      <c r="Q29" s="215">
        <v>34.9</v>
      </c>
      <c r="R29" s="215"/>
      <c r="S29" s="215">
        <v>45.2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6"/>
      <c r="BI29" s="216"/>
      <c r="BJ29" s="218"/>
      <c r="BK29" s="219"/>
      <c r="BL29" s="215"/>
      <c r="BM29" s="215"/>
      <c r="BN29" s="215"/>
      <c r="BO29" s="215"/>
      <c r="BP29" s="215"/>
      <c r="BQ29" s="215"/>
      <c r="BR29" s="215"/>
      <c r="BS29" s="215"/>
      <c r="BT29" s="217"/>
    </row>
    <row r="30" spans="1:72" ht="11.25" customHeight="1">
      <c r="A30" s="207" t="s">
        <v>390</v>
      </c>
      <c r="B30" s="208"/>
      <c r="C30" s="358" t="s">
        <v>391</v>
      </c>
      <c r="D30" s="359"/>
      <c r="E30" s="207">
        <v>508</v>
      </c>
      <c r="F30" s="208"/>
      <c r="G30" s="231"/>
      <c r="H30" s="232"/>
      <c r="I30" s="219">
        <v>7.9</v>
      </c>
      <c r="J30" s="216"/>
      <c r="K30" s="215">
        <v>9.5</v>
      </c>
      <c r="L30" s="216"/>
      <c r="M30" s="219">
        <v>15.1</v>
      </c>
      <c r="N30" s="217"/>
      <c r="O30" s="157">
        <v>26.2</v>
      </c>
      <c r="P30" s="215"/>
      <c r="Q30" s="215">
        <v>38.1</v>
      </c>
      <c r="R30" s="215"/>
      <c r="S30" s="215">
        <v>50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6"/>
      <c r="BI30" s="216"/>
      <c r="BJ30" s="218"/>
      <c r="BK30" s="219"/>
      <c r="BL30" s="215"/>
      <c r="BM30" s="215"/>
      <c r="BN30" s="215"/>
      <c r="BO30" s="215"/>
      <c r="BP30" s="215"/>
      <c r="BQ30" s="215"/>
      <c r="BR30" s="215"/>
      <c r="BS30" s="215"/>
      <c r="BT30" s="217"/>
    </row>
    <row r="31" spans="1:72" ht="11.25" customHeight="1">
      <c r="A31" s="207" t="s">
        <v>392</v>
      </c>
      <c r="B31" s="208"/>
      <c r="C31" s="358" t="s">
        <v>393</v>
      </c>
      <c r="D31" s="359"/>
      <c r="E31" s="207">
        <v>558.8</v>
      </c>
      <c r="F31" s="208"/>
      <c r="G31" s="231"/>
      <c r="H31" s="232"/>
      <c r="I31" s="219"/>
      <c r="J31" s="216"/>
      <c r="K31" s="215">
        <v>9.5</v>
      </c>
      <c r="L31" s="216"/>
      <c r="M31" s="219">
        <v>15.9</v>
      </c>
      <c r="N31" s="217"/>
      <c r="O31" s="157">
        <v>28.6</v>
      </c>
      <c r="P31" s="215"/>
      <c r="Q31" s="215">
        <v>41.3</v>
      </c>
      <c r="R31" s="215"/>
      <c r="S31" s="215">
        <v>54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6"/>
      <c r="BI31" s="216"/>
      <c r="BJ31" s="218"/>
      <c r="BK31" s="219"/>
      <c r="BL31" s="215"/>
      <c r="BM31" s="215"/>
      <c r="BN31" s="215"/>
      <c r="BO31" s="215"/>
      <c r="BP31" s="215"/>
      <c r="BQ31" s="215"/>
      <c r="BR31" s="215"/>
      <c r="BS31" s="215"/>
      <c r="BT31" s="217"/>
    </row>
    <row r="32" spans="1:72" ht="11.25" customHeight="1">
      <c r="A32" s="207" t="s">
        <v>394</v>
      </c>
      <c r="B32" s="208"/>
      <c r="C32" s="358" t="s">
        <v>395</v>
      </c>
      <c r="D32" s="359"/>
      <c r="E32" s="207">
        <v>609.6</v>
      </c>
      <c r="F32" s="208"/>
      <c r="G32" s="231"/>
      <c r="H32" s="232"/>
      <c r="I32" s="219"/>
      <c r="J32" s="216"/>
      <c r="K32" s="215">
        <v>9.5</v>
      </c>
      <c r="L32" s="216"/>
      <c r="M32" s="219">
        <v>17.5</v>
      </c>
      <c r="N32" s="217"/>
      <c r="O32" s="157">
        <v>31</v>
      </c>
      <c r="P32" s="215"/>
      <c r="Q32" s="215">
        <v>46</v>
      </c>
      <c r="R32" s="215"/>
      <c r="S32" s="215">
        <v>59.5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6"/>
      <c r="BI32" s="216"/>
      <c r="BJ32" s="218"/>
      <c r="BK32" s="219"/>
      <c r="BL32" s="215"/>
      <c r="BM32" s="215"/>
      <c r="BN32" s="215"/>
      <c r="BO32" s="215"/>
      <c r="BP32" s="215"/>
      <c r="BQ32" s="215"/>
      <c r="BR32" s="215"/>
      <c r="BS32" s="215"/>
      <c r="BT32" s="217"/>
    </row>
    <row r="33" spans="1:72" ht="11.25" customHeight="1">
      <c r="A33" s="207" t="s">
        <v>396</v>
      </c>
      <c r="B33" s="208"/>
      <c r="C33" s="358" t="s">
        <v>397</v>
      </c>
      <c r="D33" s="359"/>
      <c r="E33" s="207">
        <v>660.4</v>
      </c>
      <c r="F33" s="208"/>
      <c r="G33" s="231"/>
      <c r="H33" s="232"/>
      <c r="I33" s="219"/>
      <c r="J33" s="216"/>
      <c r="K33" s="215">
        <v>12.7</v>
      </c>
      <c r="L33" s="216"/>
      <c r="M33" s="219">
        <v>18.9</v>
      </c>
      <c r="N33" s="217"/>
      <c r="O33" s="157">
        <v>34</v>
      </c>
      <c r="P33" s="215"/>
      <c r="Q33" s="215">
        <v>49.1</v>
      </c>
      <c r="R33" s="215"/>
      <c r="S33" s="215">
        <v>64.2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6"/>
      <c r="BI33" s="216"/>
      <c r="BJ33" s="218"/>
      <c r="BK33" s="219"/>
      <c r="BL33" s="215"/>
      <c r="BM33" s="215"/>
      <c r="BN33" s="215"/>
      <c r="BO33" s="215"/>
      <c r="BP33" s="215"/>
      <c r="BQ33" s="215"/>
      <c r="BR33" s="215"/>
      <c r="BS33" s="215"/>
      <c r="BT33" s="217"/>
    </row>
    <row r="34" spans="1:72" ht="11.25" customHeight="1">
      <c r="A34" s="377" t="s">
        <v>696</v>
      </c>
      <c r="B34" s="378"/>
      <c r="C34" s="358" t="s">
        <v>697</v>
      </c>
      <c r="D34" s="359"/>
      <c r="E34" s="207" t="s">
        <v>697</v>
      </c>
      <c r="F34" s="208"/>
      <c r="G34" s="231"/>
      <c r="H34" s="232"/>
      <c r="I34" s="219"/>
      <c r="J34" s="216"/>
      <c r="K34" s="215"/>
      <c r="L34" s="216"/>
      <c r="M34" s="219"/>
      <c r="N34" s="217"/>
      <c r="O34" s="157"/>
      <c r="P34" s="215"/>
      <c r="Q34" s="157"/>
      <c r="R34" s="216"/>
      <c r="S34" s="219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6"/>
      <c r="BI34" s="216"/>
      <c r="BJ34" s="218"/>
      <c r="BK34" s="219"/>
      <c r="BL34" s="215"/>
      <c r="BM34" s="215"/>
      <c r="BN34" s="215"/>
      <c r="BO34" s="215"/>
      <c r="BP34" s="215"/>
      <c r="BQ34" s="215"/>
      <c r="BR34" s="215"/>
      <c r="BS34" s="215"/>
      <c r="BT34" s="217"/>
    </row>
    <row r="35" spans="1:72" ht="11.25" customHeight="1">
      <c r="A35" s="377" t="s">
        <v>698</v>
      </c>
      <c r="B35" s="378"/>
      <c r="C35" s="358" t="s">
        <v>287</v>
      </c>
      <c r="D35" s="359"/>
      <c r="E35" s="229">
        <v>711.2</v>
      </c>
      <c r="F35" s="379"/>
      <c r="G35" s="231"/>
      <c r="H35" s="232"/>
      <c r="I35" s="219">
        <v>12.7</v>
      </c>
      <c r="J35" s="216"/>
      <c r="K35" s="215"/>
      <c r="L35" s="216"/>
      <c r="M35" s="219">
        <v>12.7</v>
      </c>
      <c r="N35" s="217"/>
      <c r="O35" s="157"/>
      <c r="P35" s="216"/>
      <c r="Q35" s="157"/>
      <c r="R35" s="216"/>
      <c r="S35" s="219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6"/>
      <c r="BI35" s="216"/>
      <c r="BJ35" s="218"/>
      <c r="BK35" s="219"/>
      <c r="BL35" s="215"/>
      <c r="BM35" s="215"/>
      <c r="BN35" s="215"/>
      <c r="BO35" s="215"/>
      <c r="BP35" s="215"/>
      <c r="BQ35" s="215"/>
      <c r="BR35" s="215"/>
      <c r="BS35" s="215"/>
      <c r="BT35" s="217"/>
    </row>
    <row r="36" spans="1:72" ht="11.25" customHeight="1">
      <c r="A36" s="377" t="s">
        <v>699</v>
      </c>
      <c r="B36" s="378"/>
      <c r="C36" s="358" t="s">
        <v>289</v>
      </c>
      <c r="D36" s="359"/>
      <c r="E36" s="229">
        <v>762</v>
      </c>
      <c r="F36" s="379"/>
      <c r="G36" s="231"/>
      <c r="H36" s="232"/>
      <c r="I36" s="219">
        <v>12.7</v>
      </c>
      <c r="J36" s="216"/>
      <c r="K36" s="215"/>
      <c r="L36" s="216"/>
      <c r="M36" s="219">
        <v>12.7</v>
      </c>
      <c r="N36" s="217"/>
      <c r="O36" s="157"/>
      <c r="P36" s="216"/>
      <c r="Q36" s="157"/>
      <c r="R36" s="216"/>
      <c r="S36" s="219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6"/>
      <c r="BI36" s="216"/>
      <c r="BJ36" s="218"/>
      <c r="BK36" s="219"/>
      <c r="BL36" s="215"/>
      <c r="BM36" s="215"/>
      <c r="BN36" s="215"/>
      <c r="BO36" s="215"/>
      <c r="BP36" s="215"/>
      <c r="BQ36" s="215"/>
      <c r="BR36" s="215"/>
      <c r="BS36" s="215"/>
      <c r="BT36" s="217"/>
    </row>
    <row r="37" spans="1:72" ht="11.25" customHeight="1">
      <c r="A37" s="380" t="s">
        <v>700</v>
      </c>
      <c r="B37" s="381"/>
      <c r="C37" s="361" t="s">
        <v>290</v>
      </c>
      <c r="D37" s="362"/>
      <c r="E37" s="266">
        <v>812.8</v>
      </c>
      <c r="F37" s="382"/>
      <c r="G37" s="166"/>
      <c r="H37" s="383"/>
      <c r="I37" s="219">
        <v>12.7</v>
      </c>
      <c r="J37" s="216"/>
      <c r="K37" s="196"/>
      <c r="L37" s="190"/>
      <c r="M37" s="219">
        <v>12.7</v>
      </c>
      <c r="N37" s="217"/>
      <c r="O37" s="157"/>
      <c r="P37" s="216"/>
      <c r="Q37" s="157"/>
      <c r="R37" s="216"/>
      <c r="S37" s="219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6"/>
      <c r="BI37" s="216"/>
      <c r="BJ37" s="218"/>
      <c r="BK37" s="219"/>
      <c r="BL37" s="215"/>
      <c r="BM37" s="215"/>
      <c r="BN37" s="215"/>
      <c r="BO37" s="215"/>
      <c r="BP37" s="215"/>
      <c r="BQ37" s="215"/>
      <c r="BR37" s="215"/>
      <c r="BS37" s="215"/>
      <c r="BT37" s="217"/>
    </row>
    <row r="38" spans="1:72" ht="11.25" customHeight="1">
      <c r="A38" s="380" t="s">
        <v>291</v>
      </c>
      <c r="B38" s="381"/>
      <c r="C38" s="361" t="s">
        <v>292</v>
      </c>
      <c r="D38" s="362"/>
      <c r="E38" s="266">
        <v>863.6</v>
      </c>
      <c r="F38" s="382"/>
      <c r="G38" s="166"/>
      <c r="H38" s="383"/>
      <c r="I38" s="219">
        <v>12.7</v>
      </c>
      <c r="J38" s="216"/>
      <c r="K38" s="196"/>
      <c r="L38" s="190"/>
      <c r="M38" s="219">
        <v>12.7</v>
      </c>
      <c r="N38" s="217"/>
      <c r="O38" s="157"/>
      <c r="P38" s="216"/>
      <c r="Q38" s="157"/>
      <c r="R38" s="216"/>
      <c r="S38" s="219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6"/>
      <c r="BI38" s="216"/>
      <c r="BJ38" s="218"/>
      <c r="BK38" s="219"/>
      <c r="BL38" s="215"/>
      <c r="BM38" s="215"/>
      <c r="BN38" s="215"/>
      <c r="BO38" s="215"/>
      <c r="BP38" s="215"/>
      <c r="BQ38" s="215"/>
      <c r="BR38" s="215"/>
      <c r="BS38" s="215"/>
      <c r="BT38" s="217"/>
    </row>
    <row r="39" spans="1:72" ht="11.25" customHeight="1">
      <c r="A39" s="377" t="s">
        <v>728</v>
      </c>
      <c r="B39" s="378"/>
      <c r="C39" s="358" t="s">
        <v>294</v>
      </c>
      <c r="D39" s="359"/>
      <c r="E39" s="229">
        <v>914.4</v>
      </c>
      <c r="F39" s="379"/>
      <c r="G39" s="231"/>
      <c r="H39" s="232"/>
      <c r="I39" s="219">
        <v>12.7</v>
      </c>
      <c r="J39" s="216"/>
      <c r="K39" s="215"/>
      <c r="L39" s="216"/>
      <c r="M39" s="219">
        <v>12.7</v>
      </c>
      <c r="N39" s="217"/>
      <c r="O39" s="157"/>
      <c r="P39" s="216"/>
      <c r="Q39" s="157"/>
      <c r="R39" s="216"/>
      <c r="S39" s="219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6"/>
      <c r="BI39" s="216"/>
      <c r="BJ39" s="218"/>
      <c r="BK39" s="219"/>
      <c r="BL39" s="215"/>
      <c r="BM39" s="215"/>
      <c r="BN39" s="215"/>
      <c r="BO39" s="215"/>
      <c r="BP39" s="215"/>
      <c r="BQ39" s="215"/>
      <c r="BR39" s="215"/>
      <c r="BS39" s="215"/>
      <c r="BT39" s="217"/>
    </row>
    <row r="40" spans="1:72" ht="11.25" customHeight="1">
      <c r="A40" s="380" t="s">
        <v>726</v>
      </c>
      <c r="B40" s="381"/>
      <c r="C40" s="361" t="s">
        <v>727</v>
      </c>
      <c r="D40" s="362"/>
      <c r="E40" s="266">
        <v>1016</v>
      </c>
      <c r="F40" s="382"/>
      <c r="G40" s="166"/>
      <c r="H40" s="383"/>
      <c r="I40" s="201">
        <v>12.7</v>
      </c>
      <c r="J40" s="190"/>
      <c r="K40" s="196"/>
      <c r="L40" s="190"/>
      <c r="M40" s="201">
        <v>12.7</v>
      </c>
      <c r="N40" s="202"/>
      <c r="O40" s="196"/>
      <c r="P40" s="190"/>
      <c r="Q40" s="191"/>
      <c r="R40" s="190"/>
      <c r="S40" s="201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0"/>
      <c r="BI40" s="190"/>
      <c r="BJ40" s="402"/>
      <c r="BK40" s="201"/>
      <c r="BL40" s="196"/>
      <c r="BM40" s="196"/>
      <c r="BN40" s="196"/>
      <c r="BO40" s="196"/>
      <c r="BP40" s="196"/>
      <c r="BQ40" s="196"/>
      <c r="BR40" s="196"/>
      <c r="BS40" s="196"/>
      <c r="BT40" s="202"/>
    </row>
    <row r="41" spans="1:72" ht="11.25" customHeight="1">
      <c r="A41" s="385" t="s">
        <v>730</v>
      </c>
      <c r="B41" s="386"/>
      <c r="C41" s="346" t="s">
        <v>616</v>
      </c>
      <c r="D41" s="347"/>
      <c r="E41" s="268">
        <v>1117.6</v>
      </c>
      <c r="F41" s="387"/>
      <c r="G41" s="334"/>
      <c r="H41" s="388"/>
      <c r="I41" s="243">
        <v>15.9</v>
      </c>
      <c r="J41" s="265"/>
      <c r="K41" s="192"/>
      <c r="L41" s="265"/>
      <c r="M41" s="243">
        <v>15.9</v>
      </c>
      <c r="N41" s="182"/>
      <c r="O41" s="159"/>
      <c r="P41" s="265"/>
      <c r="Q41" s="159"/>
      <c r="R41" s="265"/>
      <c r="S41" s="243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265"/>
      <c r="BI41" s="265"/>
      <c r="BJ41" s="384"/>
      <c r="BK41" s="243"/>
      <c r="BL41" s="192"/>
      <c r="BM41" s="192"/>
      <c r="BN41" s="192"/>
      <c r="BO41" s="192"/>
      <c r="BP41" s="192"/>
      <c r="BQ41" s="192"/>
      <c r="BR41" s="192"/>
      <c r="BS41" s="192"/>
      <c r="BT41" s="182"/>
    </row>
    <row r="42" spans="1:72" ht="11.25" customHeight="1">
      <c r="A42" s="377" t="s">
        <v>731</v>
      </c>
      <c r="B42" s="378"/>
      <c r="C42" s="358" t="s">
        <v>618</v>
      </c>
      <c r="D42" s="359"/>
      <c r="E42" s="229">
        <v>1219.2</v>
      </c>
      <c r="F42" s="379"/>
      <c r="G42" s="231"/>
      <c r="H42" s="232"/>
      <c r="I42" s="219">
        <v>15.9</v>
      </c>
      <c r="J42" s="216"/>
      <c r="K42" s="215"/>
      <c r="L42" s="216"/>
      <c r="M42" s="219">
        <v>15.9</v>
      </c>
      <c r="N42" s="217"/>
      <c r="O42" s="157"/>
      <c r="P42" s="216"/>
      <c r="Q42" s="157"/>
      <c r="R42" s="216"/>
      <c r="S42" s="219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6"/>
      <c r="BI42" s="216"/>
      <c r="BJ42" s="218"/>
      <c r="BK42" s="219"/>
      <c r="BL42" s="215"/>
      <c r="BM42" s="215"/>
      <c r="BN42" s="215"/>
      <c r="BO42" s="215"/>
      <c r="BP42" s="215"/>
      <c r="BQ42" s="215"/>
      <c r="BR42" s="215"/>
      <c r="BS42" s="215"/>
      <c r="BT42" s="217"/>
    </row>
    <row r="43" spans="1:72" ht="11.25" customHeight="1">
      <c r="A43" s="380" t="s">
        <v>732</v>
      </c>
      <c r="B43" s="381"/>
      <c r="C43" s="361" t="s">
        <v>625</v>
      </c>
      <c r="D43" s="362"/>
      <c r="E43" s="266">
        <v>1371.6</v>
      </c>
      <c r="F43" s="382"/>
      <c r="G43" s="166"/>
      <c r="H43" s="383"/>
      <c r="I43" s="219">
        <v>15.9</v>
      </c>
      <c r="J43" s="216"/>
      <c r="K43" s="196"/>
      <c r="L43" s="190"/>
      <c r="M43" s="219">
        <v>15.9</v>
      </c>
      <c r="N43" s="217"/>
      <c r="O43" s="157"/>
      <c r="P43" s="216"/>
      <c r="Q43" s="157"/>
      <c r="R43" s="216"/>
      <c r="S43" s="219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6"/>
      <c r="BI43" s="216"/>
      <c r="BJ43" s="218"/>
      <c r="BK43" s="219"/>
      <c r="BL43" s="215"/>
      <c r="BM43" s="215"/>
      <c r="BN43" s="215"/>
      <c r="BO43" s="215"/>
      <c r="BP43" s="215"/>
      <c r="BQ43" s="215"/>
      <c r="BR43" s="215"/>
      <c r="BS43" s="215"/>
      <c r="BT43" s="217"/>
    </row>
    <row r="44" spans="1:72" ht="11.25" customHeight="1">
      <c r="A44" s="380" t="s">
        <v>733</v>
      </c>
      <c r="B44" s="381"/>
      <c r="C44" s="361" t="s">
        <v>628</v>
      </c>
      <c r="D44" s="362"/>
      <c r="E44" s="266">
        <v>1524</v>
      </c>
      <c r="F44" s="382"/>
      <c r="G44" s="166"/>
      <c r="H44" s="383"/>
      <c r="I44" s="219">
        <v>15.9</v>
      </c>
      <c r="J44" s="216"/>
      <c r="K44" s="196"/>
      <c r="L44" s="190"/>
      <c r="M44" s="219">
        <v>15.9</v>
      </c>
      <c r="N44" s="217"/>
      <c r="O44" s="157"/>
      <c r="P44" s="216"/>
      <c r="Q44" s="157"/>
      <c r="R44" s="216"/>
      <c r="S44" s="219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6"/>
      <c r="BI44" s="216"/>
      <c r="BJ44" s="218"/>
      <c r="BK44" s="219"/>
      <c r="BL44" s="215"/>
      <c r="BM44" s="215"/>
      <c r="BN44" s="215"/>
      <c r="BO44" s="215"/>
      <c r="BP44" s="215"/>
      <c r="BQ44" s="215"/>
      <c r="BR44" s="215"/>
      <c r="BS44" s="215"/>
      <c r="BT44" s="217"/>
    </row>
    <row r="45" spans="1:72" ht="11.25" customHeight="1">
      <c r="A45" s="380" t="s">
        <v>736</v>
      </c>
      <c r="B45" s="381"/>
      <c r="C45" s="361" t="s">
        <v>737</v>
      </c>
      <c r="D45" s="362"/>
      <c r="E45" s="266">
        <v>1626.6</v>
      </c>
      <c r="F45" s="382"/>
      <c r="G45" s="166"/>
      <c r="H45" s="383"/>
      <c r="I45" s="219">
        <v>15.9</v>
      </c>
      <c r="J45" s="216"/>
      <c r="K45" s="196"/>
      <c r="L45" s="190"/>
      <c r="M45" s="219">
        <v>15.9</v>
      </c>
      <c r="N45" s="217"/>
      <c r="O45" s="157"/>
      <c r="P45" s="216"/>
      <c r="Q45" s="157"/>
      <c r="R45" s="216"/>
      <c r="S45" s="219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6"/>
      <c r="BI45" s="216"/>
      <c r="BJ45" s="218"/>
      <c r="BK45" s="219"/>
      <c r="BL45" s="215"/>
      <c r="BM45" s="215"/>
      <c r="BN45" s="215"/>
      <c r="BO45" s="215"/>
      <c r="BP45" s="215"/>
      <c r="BQ45" s="215"/>
      <c r="BR45" s="215"/>
      <c r="BS45" s="215"/>
      <c r="BT45" s="217"/>
    </row>
    <row r="46" spans="1:72" ht="11.25" customHeight="1">
      <c r="A46" s="377" t="s">
        <v>734</v>
      </c>
      <c r="B46" s="378"/>
      <c r="C46" s="358" t="s">
        <v>695</v>
      </c>
      <c r="D46" s="359"/>
      <c r="E46" s="229">
        <v>1828.8</v>
      </c>
      <c r="F46" s="379"/>
      <c r="G46" s="231"/>
      <c r="H46" s="232"/>
      <c r="I46" s="219">
        <v>15.9</v>
      </c>
      <c r="J46" s="216"/>
      <c r="K46" s="215"/>
      <c r="L46" s="216"/>
      <c r="M46" s="219">
        <v>15.9</v>
      </c>
      <c r="N46" s="217"/>
      <c r="O46" s="157"/>
      <c r="P46" s="216"/>
      <c r="Q46" s="157"/>
      <c r="R46" s="216"/>
      <c r="S46" s="219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6"/>
      <c r="BI46" s="216"/>
      <c r="BJ46" s="218"/>
      <c r="BK46" s="219"/>
      <c r="BL46" s="215"/>
      <c r="BM46" s="215"/>
      <c r="BN46" s="215"/>
      <c r="BO46" s="215"/>
      <c r="BP46" s="215"/>
      <c r="BQ46" s="215"/>
      <c r="BR46" s="215"/>
      <c r="BS46" s="215"/>
      <c r="BT46" s="217"/>
    </row>
    <row r="47" spans="1:72" ht="11.25" customHeight="1">
      <c r="A47" s="374" t="s">
        <v>735</v>
      </c>
      <c r="B47" s="375"/>
      <c r="C47" s="366" t="s">
        <v>706</v>
      </c>
      <c r="D47" s="367"/>
      <c r="E47" s="257">
        <v>2032</v>
      </c>
      <c r="F47" s="376"/>
      <c r="G47" s="205"/>
      <c r="H47" s="206"/>
      <c r="I47" s="237">
        <v>15.9</v>
      </c>
      <c r="J47" s="235"/>
      <c r="K47" s="233"/>
      <c r="L47" s="235"/>
      <c r="M47" s="237">
        <v>15.9</v>
      </c>
      <c r="N47" s="234"/>
      <c r="O47" s="233"/>
      <c r="P47" s="235"/>
      <c r="Q47" s="162"/>
      <c r="R47" s="235"/>
      <c r="S47" s="237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5"/>
      <c r="BI47" s="235"/>
      <c r="BJ47" s="236"/>
      <c r="BK47" s="237"/>
      <c r="BL47" s="233"/>
      <c r="BM47" s="233"/>
      <c r="BN47" s="233"/>
      <c r="BO47" s="233"/>
      <c r="BP47" s="233"/>
      <c r="BQ47" s="233"/>
      <c r="BR47" s="233"/>
      <c r="BS47" s="233"/>
      <c r="BT47" s="234"/>
    </row>
    <row r="48" spans="1:62" ht="11.25" customHeight="1">
      <c r="A48" s="155"/>
      <c r="B48" s="8"/>
      <c r="C48" s="8"/>
      <c r="D48" s="8"/>
      <c r="E48" s="80" t="s">
        <v>398</v>
      </c>
      <c r="F48" s="8"/>
      <c r="G48" s="72" t="s">
        <v>399</v>
      </c>
      <c r="H48" s="79" t="s">
        <v>725</v>
      </c>
      <c r="I48" s="8"/>
      <c r="J48" s="8"/>
      <c r="K48" s="8"/>
      <c r="L48" s="8"/>
      <c r="M48" s="8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24"/>
    </row>
    <row r="49" spans="1:62" ht="11.25" customHeight="1">
      <c r="A49" s="9"/>
      <c r="B49" s="10"/>
      <c r="C49" s="10"/>
      <c r="D49" s="10"/>
      <c r="E49" s="10"/>
      <c r="F49" s="10"/>
      <c r="G49" s="12" t="s">
        <v>738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"/>
      <c r="AS49" s="1"/>
      <c r="AT49" s="1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9"/>
    </row>
    <row r="50" spans="1:53" ht="11.25" customHeight="1">
      <c r="A50" s="154" t="s">
        <v>724</v>
      </c>
      <c r="AR50" s="8"/>
      <c r="AS50" s="8"/>
      <c r="AT50" s="8"/>
      <c r="AU50" s="1"/>
      <c r="AV50" s="1"/>
      <c r="AW50" s="1"/>
      <c r="AX50" s="1"/>
      <c r="AY50" s="1"/>
      <c r="AZ50" s="1"/>
      <c r="BA50" s="153" t="s">
        <v>723</v>
      </c>
    </row>
    <row r="51" spans="1:72" ht="11.25" customHeight="1">
      <c r="A51" s="389" t="s">
        <v>339</v>
      </c>
      <c r="B51" s="390"/>
      <c r="C51" s="390"/>
      <c r="D51" s="391"/>
      <c r="E51" s="341" t="s">
        <v>340</v>
      </c>
      <c r="F51" s="342"/>
      <c r="G51" s="299"/>
      <c r="H51" s="300"/>
      <c r="I51" s="79" t="s">
        <v>400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1"/>
      <c r="AT51" s="81"/>
      <c r="AU51" s="81"/>
      <c r="AV51" s="81"/>
      <c r="AW51" s="81"/>
      <c r="AX51" s="81"/>
      <c r="AY51" s="81"/>
      <c r="AZ51" s="81"/>
      <c r="BA51" s="80"/>
      <c r="BB51" s="80"/>
      <c r="BC51" s="80"/>
      <c r="BD51" s="80"/>
      <c r="BE51" s="80"/>
      <c r="BF51" s="80"/>
      <c r="BG51" s="80"/>
      <c r="BH51" s="80"/>
      <c r="BI51" s="81"/>
      <c r="BJ51" s="82"/>
      <c r="BK51" s="71"/>
      <c r="BL51" s="80"/>
      <c r="BM51" s="80"/>
      <c r="BN51" s="80"/>
      <c r="BO51" s="80"/>
      <c r="BP51" s="80"/>
      <c r="BQ51" s="80"/>
      <c r="BR51" s="80"/>
      <c r="BS51" s="80"/>
      <c r="BT51" s="83"/>
    </row>
    <row r="52" spans="1:72" ht="11.25" customHeight="1">
      <c r="A52" s="392"/>
      <c r="B52" s="393"/>
      <c r="C52" s="393"/>
      <c r="D52" s="394"/>
      <c r="E52" s="343"/>
      <c r="F52" s="344"/>
      <c r="G52" s="301"/>
      <c r="H52" s="302"/>
      <c r="I52" s="303"/>
      <c r="J52" s="304"/>
      <c r="K52" s="312"/>
      <c r="L52" s="313"/>
      <c r="M52" s="180"/>
      <c r="N52" s="178"/>
      <c r="O52" s="307"/>
      <c r="P52" s="178"/>
      <c r="Q52" s="303"/>
      <c r="R52" s="306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76"/>
      <c r="BK52" s="330"/>
      <c r="BL52" s="183"/>
      <c r="BM52" s="183"/>
      <c r="BN52" s="183"/>
      <c r="BO52" s="183"/>
      <c r="BP52" s="183"/>
      <c r="BQ52" s="183"/>
      <c r="BR52" s="183"/>
      <c r="BS52" s="183"/>
      <c r="BT52" s="176"/>
    </row>
    <row r="53" spans="1:72" ht="11.25" customHeight="1">
      <c r="A53" s="354" t="s">
        <v>342</v>
      </c>
      <c r="B53" s="355"/>
      <c r="C53" s="356" t="s">
        <v>343</v>
      </c>
      <c r="D53" s="357"/>
      <c r="E53" s="397" t="s">
        <v>344</v>
      </c>
      <c r="F53" s="398"/>
      <c r="G53" s="399"/>
      <c r="H53" s="400"/>
      <c r="I53" s="246" t="s">
        <v>401</v>
      </c>
      <c r="J53" s="181"/>
      <c r="K53" s="161" t="s">
        <v>402</v>
      </c>
      <c r="L53" s="161"/>
      <c r="M53" s="161" t="s">
        <v>403</v>
      </c>
      <c r="N53" s="161"/>
      <c r="O53" s="198" t="s">
        <v>347</v>
      </c>
      <c r="P53" s="181"/>
      <c r="Q53" s="245" t="s">
        <v>348</v>
      </c>
      <c r="R53" s="198"/>
      <c r="S53" s="161"/>
      <c r="T53" s="161"/>
      <c r="U53" s="161"/>
      <c r="V53" s="161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77"/>
      <c r="BK53" s="245"/>
      <c r="BL53" s="198"/>
      <c r="BM53" s="198"/>
      <c r="BN53" s="198"/>
      <c r="BO53" s="198"/>
      <c r="BP53" s="198"/>
      <c r="BQ53" s="198"/>
      <c r="BR53" s="198"/>
      <c r="BS53" s="198"/>
      <c r="BT53" s="177"/>
    </row>
    <row r="54" spans="1:72" ht="11.25" customHeight="1">
      <c r="A54" s="345" t="s">
        <v>350</v>
      </c>
      <c r="B54" s="158"/>
      <c r="C54" s="346" t="s">
        <v>351</v>
      </c>
      <c r="D54" s="347"/>
      <c r="E54" s="363">
        <v>10.5</v>
      </c>
      <c r="F54" s="158"/>
      <c r="G54" s="334"/>
      <c r="H54" s="388"/>
      <c r="I54" s="159">
        <v>1</v>
      </c>
      <c r="J54" s="265"/>
      <c r="K54" s="192">
        <v>1.2</v>
      </c>
      <c r="L54" s="192"/>
      <c r="M54" s="192">
        <v>1.5</v>
      </c>
      <c r="N54" s="192"/>
      <c r="O54" s="192">
        <v>1.7</v>
      </c>
      <c r="P54" s="265"/>
      <c r="Q54" s="243">
        <v>2.4</v>
      </c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82"/>
      <c r="BK54" s="243"/>
      <c r="BL54" s="192"/>
      <c r="BM54" s="192"/>
      <c r="BN54" s="192"/>
      <c r="BO54" s="192"/>
      <c r="BP54" s="192"/>
      <c r="BQ54" s="192"/>
      <c r="BR54" s="192"/>
      <c r="BS54" s="192"/>
      <c r="BT54" s="182"/>
    </row>
    <row r="55" spans="1:72" ht="11.25" customHeight="1">
      <c r="A55" s="207" t="s">
        <v>352</v>
      </c>
      <c r="B55" s="208"/>
      <c r="C55" s="358" t="s">
        <v>353</v>
      </c>
      <c r="D55" s="359"/>
      <c r="E55" s="207">
        <v>13.8</v>
      </c>
      <c r="F55" s="208"/>
      <c r="G55" s="231"/>
      <c r="H55" s="232"/>
      <c r="I55" s="157">
        <v>1.2</v>
      </c>
      <c r="J55" s="216"/>
      <c r="K55" s="215">
        <v>1.65</v>
      </c>
      <c r="L55" s="215"/>
      <c r="M55" s="215">
        <v>2</v>
      </c>
      <c r="N55" s="215"/>
      <c r="O55" s="215">
        <v>2.2</v>
      </c>
      <c r="P55" s="216"/>
      <c r="Q55" s="219">
        <v>3</v>
      </c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7"/>
      <c r="BK55" s="219"/>
      <c r="BL55" s="215"/>
      <c r="BM55" s="215"/>
      <c r="BN55" s="215"/>
      <c r="BO55" s="215"/>
      <c r="BP55" s="215"/>
      <c r="BQ55" s="215"/>
      <c r="BR55" s="215"/>
      <c r="BS55" s="215"/>
      <c r="BT55" s="217"/>
    </row>
    <row r="56" spans="1:72" ht="11.25" customHeight="1">
      <c r="A56" s="207" t="s">
        <v>354</v>
      </c>
      <c r="B56" s="208"/>
      <c r="C56" s="358" t="s">
        <v>355</v>
      </c>
      <c r="D56" s="359"/>
      <c r="E56" s="207">
        <v>17.3</v>
      </c>
      <c r="F56" s="208"/>
      <c r="G56" s="231"/>
      <c r="H56" s="232"/>
      <c r="I56" s="157">
        <v>1.2</v>
      </c>
      <c r="J56" s="216"/>
      <c r="K56" s="215">
        <v>1.65</v>
      </c>
      <c r="L56" s="215"/>
      <c r="M56" s="215">
        <v>2</v>
      </c>
      <c r="N56" s="215"/>
      <c r="O56" s="215">
        <v>2.3</v>
      </c>
      <c r="P56" s="216"/>
      <c r="Q56" s="219">
        <v>3.2</v>
      </c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7"/>
      <c r="BK56" s="219"/>
      <c r="BL56" s="215"/>
      <c r="BM56" s="215"/>
      <c r="BN56" s="215"/>
      <c r="BO56" s="215"/>
      <c r="BP56" s="215"/>
      <c r="BQ56" s="215"/>
      <c r="BR56" s="215"/>
      <c r="BS56" s="215"/>
      <c r="BT56" s="217"/>
    </row>
    <row r="57" spans="1:72" ht="11.25" customHeight="1">
      <c r="A57" s="207" t="s">
        <v>356</v>
      </c>
      <c r="B57" s="208"/>
      <c r="C57" s="358" t="s">
        <v>357</v>
      </c>
      <c r="D57" s="359"/>
      <c r="E57" s="207">
        <v>21.7</v>
      </c>
      <c r="F57" s="208"/>
      <c r="G57" s="231"/>
      <c r="H57" s="232"/>
      <c r="I57" s="157">
        <v>1.65</v>
      </c>
      <c r="J57" s="216"/>
      <c r="K57" s="215">
        <v>2.1</v>
      </c>
      <c r="L57" s="215"/>
      <c r="M57" s="215">
        <v>2.5</v>
      </c>
      <c r="N57" s="215"/>
      <c r="O57" s="215">
        <v>2.8</v>
      </c>
      <c r="P57" s="216"/>
      <c r="Q57" s="219">
        <v>3.7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199"/>
      <c r="AT57" s="199"/>
      <c r="AU57" s="199"/>
      <c r="AV57" s="199"/>
      <c r="AW57" s="199"/>
      <c r="AX57" s="199"/>
      <c r="AY57" s="199"/>
      <c r="AZ57" s="199"/>
      <c r="BA57" s="215"/>
      <c r="BB57" s="215"/>
      <c r="BC57" s="215"/>
      <c r="BD57" s="215"/>
      <c r="BE57" s="215"/>
      <c r="BF57" s="215"/>
      <c r="BG57" s="215"/>
      <c r="BH57" s="215"/>
      <c r="BI57" s="215"/>
      <c r="BJ57" s="216"/>
      <c r="BK57" s="219"/>
      <c r="BL57" s="215"/>
      <c r="BM57" s="157"/>
      <c r="BN57" s="215"/>
      <c r="BO57" s="215"/>
      <c r="BP57" s="215"/>
      <c r="BQ57" s="215"/>
      <c r="BR57" s="215"/>
      <c r="BS57" s="215"/>
      <c r="BT57" s="217"/>
    </row>
    <row r="58" spans="1:72" ht="11.25" customHeight="1">
      <c r="A58" s="207" t="s">
        <v>358</v>
      </c>
      <c r="B58" s="208"/>
      <c r="C58" s="358" t="s">
        <v>359</v>
      </c>
      <c r="D58" s="359"/>
      <c r="E58" s="207">
        <v>27.2</v>
      </c>
      <c r="F58" s="208"/>
      <c r="G58" s="231"/>
      <c r="H58" s="232"/>
      <c r="I58" s="157">
        <v>1.65</v>
      </c>
      <c r="J58" s="216"/>
      <c r="K58" s="215">
        <v>2.1</v>
      </c>
      <c r="L58" s="215"/>
      <c r="M58" s="215">
        <v>2.5</v>
      </c>
      <c r="N58" s="215"/>
      <c r="O58" s="215">
        <v>2.9</v>
      </c>
      <c r="P58" s="216"/>
      <c r="Q58" s="219">
        <v>3.9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199"/>
      <c r="AT58" s="199"/>
      <c r="AU58" s="199"/>
      <c r="AV58" s="199"/>
      <c r="AW58" s="199"/>
      <c r="AX58" s="199"/>
      <c r="AY58" s="199"/>
      <c r="AZ58" s="199"/>
      <c r="BA58" s="215"/>
      <c r="BB58" s="215"/>
      <c r="BC58" s="215"/>
      <c r="BD58" s="215"/>
      <c r="BE58" s="215"/>
      <c r="BF58" s="215"/>
      <c r="BG58" s="215"/>
      <c r="BH58" s="215"/>
      <c r="BI58" s="215"/>
      <c r="BJ58" s="217"/>
      <c r="BK58" s="219"/>
      <c r="BL58" s="215"/>
      <c r="BM58" s="215"/>
      <c r="BN58" s="215"/>
      <c r="BO58" s="215"/>
      <c r="BP58" s="215"/>
      <c r="BQ58" s="215"/>
      <c r="BR58" s="215"/>
      <c r="BS58" s="215"/>
      <c r="BT58" s="217"/>
    </row>
    <row r="59" spans="1:72" ht="11.25" customHeight="1">
      <c r="A59" s="207" t="s">
        <v>360</v>
      </c>
      <c r="B59" s="208"/>
      <c r="C59" s="358" t="s">
        <v>361</v>
      </c>
      <c r="D59" s="359"/>
      <c r="E59" s="207">
        <v>34</v>
      </c>
      <c r="F59" s="208"/>
      <c r="G59" s="231"/>
      <c r="H59" s="232"/>
      <c r="I59" s="157">
        <v>1.65</v>
      </c>
      <c r="J59" s="216"/>
      <c r="K59" s="215">
        <v>2.8</v>
      </c>
      <c r="L59" s="215"/>
      <c r="M59" s="215">
        <v>3</v>
      </c>
      <c r="N59" s="215"/>
      <c r="O59" s="215">
        <v>3.4</v>
      </c>
      <c r="P59" s="216"/>
      <c r="Q59" s="219">
        <v>4.5</v>
      </c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199"/>
      <c r="AT59" s="199"/>
      <c r="AU59" s="199"/>
      <c r="AV59" s="199"/>
      <c r="AW59" s="199"/>
      <c r="AX59" s="199"/>
      <c r="AY59" s="199"/>
      <c r="AZ59" s="199"/>
      <c r="BA59" s="215"/>
      <c r="BB59" s="215"/>
      <c r="BC59" s="215"/>
      <c r="BD59" s="215"/>
      <c r="BE59" s="215"/>
      <c r="BF59" s="215"/>
      <c r="BG59" s="215"/>
      <c r="BH59" s="215"/>
      <c r="BI59" s="215"/>
      <c r="BJ59" s="217"/>
      <c r="BK59" s="219"/>
      <c r="BL59" s="215"/>
      <c r="BM59" s="215"/>
      <c r="BN59" s="215"/>
      <c r="BO59" s="215"/>
      <c r="BP59" s="215"/>
      <c r="BQ59" s="215"/>
      <c r="BR59" s="215"/>
      <c r="BS59" s="215"/>
      <c r="BT59" s="217"/>
    </row>
    <row r="60" spans="1:72" ht="11.25" customHeight="1">
      <c r="A60" s="207" t="s">
        <v>362</v>
      </c>
      <c r="B60" s="208"/>
      <c r="C60" s="358" t="s">
        <v>363</v>
      </c>
      <c r="D60" s="359"/>
      <c r="E60" s="207">
        <v>42.7</v>
      </c>
      <c r="F60" s="208"/>
      <c r="G60" s="231"/>
      <c r="H60" s="232"/>
      <c r="I60" s="157">
        <v>1.65</v>
      </c>
      <c r="J60" s="216"/>
      <c r="K60" s="215">
        <v>2.8</v>
      </c>
      <c r="L60" s="215"/>
      <c r="M60" s="215">
        <v>3</v>
      </c>
      <c r="N60" s="215"/>
      <c r="O60" s="215">
        <v>3.6</v>
      </c>
      <c r="P60" s="216"/>
      <c r="Q60" s="219">
        <v>4.9</v>
      </c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199"/>
      <c r="AT60" s="199"/>
      <c r="AU60" s="199"/>
      <c r="AV60" s="199"/>
      <c r="AW60" s="199"/>
      <c r="AX60" s="199"/>
      <c r="AY60" s="199"/>
      <c r="AZ60" s="199"/>
      <c r="BA60" s="215"/>
      <c r="BB60" s="215"/>
      <c r="BC60" s="215"/>
      <c r="BD60" s="215"/>
      <c r="BE60" s="215"/>
      <c r="BF60" s="215"/>
      <c r="BG60" s="215"/>
      <c r="BH60" s="215"/>
      <c r="BI60" s="215"/>
      <c r="BJ60" s="217"/>
      <c r="BK60" s="219"/>
      <c r="BL60" s="215"/>
      <c r="BM60" s="215"/>
      <c r="BN60" s="215"/>
      <c r="BO60" s="215"/>
      <c r="BP60" s="215"/>
      <c r="BQ60" s="215"/>
      <c r="BR60" s="215"/>
      <c r="BS60" s="215"/>
      <c r="BT60" s="217"/>
    </row>
    <row r="61" spans="1:72" ht="11.25" customHeight="1">
      <c r="A61" s="207" t="s">
        <v>364</v>
      </c>
      <c r="B61" s="208"/>
      <c r="C61" s="358" t="s">
        <v>365</v>
      </c>
      <c r="D61" s="359"/>
      <c r="E61" s="207">
        <v>48.6</v>
      </c>
      <c r="F61" s="208"/>
      <c r="G61" s="231"/>
      <c r="H61" s="232"/>
      <c r="I61" s="157">
        <v>1.65</v>
      </c>
      <c r="J61" s="216"/>
      <c r="K61" s="215">
        <v>2.8</v>
      </c>
      <c r="L61" s="215"/>
      <c r="M61" s="215">
        <v>3</v>
      </c>
      <c r="N61" s="215"/>
      <c r="O61" s="215">
        <v>3.7</v>
      </c>
      <c r="P61" s="216"/>
      <c r="Q61" s="219">
        <v>5.1</v>
      </c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199"/>
      <c r="AT61" s="199"/>
      <c r="AU61" s="199"/>
      <c r="AV61" s="199"/>
      <c r="AW61" s="199"/>
      <c r="AX61" s="199"/>
      <c r="AY61" s="199"/>
      <c r="AZ61" s="199"/>
      <c r="BA61" s="215"/>
      <c r="BB61" s="215"/>
      <c r="BC61" s="215"/>
      <c r="BD61" s="215"/>
      <c r="BE61" s="215"/>
      <c r="BF61" s="215"/>
      <c r="BG61" s="215"/>
      <c r="BH61" s="215"/>
      <c r="BI61" s="215"/>
      <c r="BJ61" s="217"/>
      <c r="BK61" s="219"/>
      <c r="BL61" s="215"/>
      <c r="BM61" s="215"/>
      <c r="BN61" s="215"/>
      <c r="BO61" s="215"/>
      <c r="BP61" s="215"/>
      <c r="BQ61" s="215"/>
      <c r="BR61" s="215"/>
      <c r="BS61" s="215"/>
      <c r="BT61" s="217"/>
    </row>
    <row r="62" spans="1:72" ht="11.25" customHeight="1">
      <c r="A62" s="207" t="s">
        <v>366</v>
      </c>
      <c r="B62" s="208"/>
      <c r="C62" s="358" t="s">
        <v>367</v>
      </c>
      <c r="D62" s="359"/>
      <c r="E62" s="207">
        <v>60.5</v>
      </c>
      <c r="F62" s="208"/>
      <c r="G62" s="231"/>
      <c r="H62" s="232"/>
      <c r="I62" s="157">
        <v>1.65</v>
      </c>
      <c r="J62" s="216"/>
      <c r="K62" s="215">
        <v>2.8</v>
      </c>
      <c r="L62" s="215"/>
      <c r="M62" s="215">
        <v>3.5</v>
      </c>
      <c r="N62" s="215"/>
      <c r="O62" s="215">
        <v>3.9</v>
      </c>
      <c r="P62" s="216"/>
      <c r="Q62" s="219">
        <v>5.5</v>
      </c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7"/>
      <c r="BK62" s="219"/>
      <c r="BL62" s="215"/>
      <c r="BM62" s="215"/>
      <c r="BN62" s="215"/>
      <c r="BO62" s="215"/>
      <c r="BP62" s="215"/>
      <c r="BQ62" s="215"/>
      <c r="BR62" s="215"/>
      <c r="BS62" s="215"/>
      <c r="BT62" s="217"/>
    </row>
    <row r="63" spans="1:72" ht="11.25" customHeight="1">
      <c r="A63" s="207" t="s">
        <v>368</v>
      </c>
      <c r="B63" s="208"/>
      <c r="C63" s="358" t="s">
        <v>369</v>
      </c>
      <c r="D63" s="359"/>
      <c r="E63" s="207">
        <v>76.3</v>
      </c>
      <c r="F63" s="208"/>
      <c r="G63" s="231"/>
      <c r="H63" s="232"/>
      <c r="I63" s="157">
        <v>2.1</v>
      </c>
      <c r="J63" s="216"/>
      <c r="K63" s="215">
        <v>3</v>
      </c>
      <c r="L63" s="215"/>
      <c r="M63" s="215">
        <v>3.5</v>
      </c>
      <c r="N63" s="215"/>
      <c r="O63" s="215">
        <v>5.2</v>
      </c>
      <c r="P63" s="216"/>
      <c r="Q63" s="219">
        <v>7</v>
      </c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7"/>
      <c r="BK63" s="219"/>
      <c r="BL63" s="215"/>
      <c r="BM63" s="215"/>
      <c r="BN63" s="215"/>
      <c r="BO63" s="215"/>
      <c r="BP63" s="215"/>
      <c r="BQ63" s="215"/>
      <c r="BR63" s="215"/>
      <c r="BS63" s="215"/>
      <c r="BT63" s="217"/>
    </row>
    <row r="64" spans="1:72" ht="11.25" customHeight="1">
      <c r="A64" s="207" t="s">
        <v>370</v>
      </c>
      <c r="B64" s="208"/>
      <c r="C64" s="358" t="s">
        <v>371</v>
      </c>
      <c r="D64" s="359"/>
      <c r="E64" s="207">
        <v>89.1</v>
      </c>
      <c r="F64" s="208"/>
      <c r="G64" s="231"/>
      <c r="H64" s="232"/>
      <c r="I64" s="157">
        <v>2.1</v>
      </c>
      <c r="J64" s="216"/>
      <c r="K64" s="215">
        <v>3</v>
      </c>
      <c r="L64" s="215"/>
      <c r="M64" s="215">
        <v>4</v>
      </c>
      <c r="N64" s="215"/>
      <c r="O64" s="215">
        <v>5.5</v>
      </c>
      <c r="P64" s="216"/>
      <c r="Q64" s="219">
        <v>7.6</v>
      </c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7"/>
      <c r="BK64" s="219"/>
      <c r="BL64" s="215"/>
      <c r="BM64" s="215"/>
      <c r="BN64" s="215"/>
      <c r="BO64" s="215"/>
      <c r="BP64" s="215"/>
      <c r="BQ64" s="215"/>
      <c r="BR64" s="215"/>
      <c r="BS64" s="215"/>
      <c r="BT64" s="217"/>
    </row>
    <row r="65" spans="1:72" ht="11.25" customHeight="1">
      <c r="A65" s="207" t="s">
        <v>372</v>
      </c>
      <c r="B65" s="208"/>
      <c r="C65" s="358" t="s">
        <v>373</v>
      </c>
      <c r="D65" s="359"/>
      <c r="E65" s="207">
        <v>114.3</v>
      </c>
      <c r="F65" s="208"/>
      <c r="G65" s="231"/>
      <c r="H65" s="232"/>
      <c r="I65" s="157">
        <v>2.1</v>
      </c>
      <c r="J65" s="216"/>
      <c r="K65" s="215">
        <v>3</v>
      </c>
      <c r="L65" s="215"/>
      <c r="M65" s="215">
        <v>4</v>
      </c>
      <c r="N65" s="215"/>
      <c r="O65" s="215">
        <v>6</v>
      </c>
      <c r="P65" s="216"/>
      <c r="Q65" s="219">
        <v>8.6</v>
      </c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6"/>
      <c r="BI65" s="216"/>
      <c r="BJ65" s="218"/>
      <c r="BK65" s="219"/>
      <c r="BL65" s="215"/>
      <c r="BM65" s="215"/>
      <c r="BN65" s="215"/>
      <c r="BO65" s="215"/>
      <c r="BP65" s="215"/>
      <c r="BQ65" s="215"/>
      <c r="BR65" s="215"/>
      <c r="BS65" s="215"/>
      <c r="BT65" s="217"/>
    </row>
    <row r="66" spans="1:72" ht="11.25" customHeight="1">
      <c r="A66" s="207" t="s">
        <v>374</v>
      </c>
      <c r="B66" s="208"/>
      <c r="C66" s="358" t="s">
        <v>375</v>
      </c>
      <c r="D66" s="359"/>
      <c r="E66" s="207">
        <v>139.8</v>
      </c>
      <c r="F66" s="208"/>
      <c r="G66" s="231"/>
      <c r="H66" s="232"/>
      <c r="I66" s="157">
        <v>2.8</v>
      </c>
      <c r="J66" s="216"/>
      <c r="K66" s="215">
        <v>3.4</v>
      </c>
      <c r="L66" s="215"/>
      <c r="M66" s="215">
        <v>5</v>
      </c>
      <c r="N66" s="215"/>
      <c r="O66" s="215">
        <v>6.6</v>
      </c>
      <c r="P66" s="216"/>
      <c r="Q66" s="219">
        <v>9.5</v>
      </c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6"/>
      <c r="BI66" s="216"/>
      <c r="BJ66" s="218"/>
      <c r="BK66" s="219"/>
      <c r="BL66" s="215"/>
      <c r="BM66" s="215"/>
      <c r="BN66" s="215"/>
      <c r="BO66" s="215"/>
      <c r="BP66" s="215"/>
      <c r="BQ66" s="215"/>
      <c r="BR66" s="215"/>
      <c r="BS66" s="215"/>
      <c r="BT66" s="217"/>
    </row>
    <row r="67" spans="1:72" ht="11.25" customHeight="1">
      <c r="A67" s="207" t="s">
        <v>376</v>
      </c>
      <c r="B67" s="208"/>
      <c r="C67" s="358" t="s">
        <v>377</v>
      </c>
      <c r="D67" s="359"/>
      <c r="E67" s="207">
        <v>165.2</v>
      </c>
      <c r="F67" s="208"/>
      <c r="G67" s="231"/>
      <c r="H67" s="232"/>
      <c r="I67" s="157">
        <v>2.8</v>
      </c>
      <c r="J67" s="216"/>
      <c r="K67" s="215">
        <v>3.4</v>
      </c>
      <c r="L67" s="215"/>
      <c r="M67" s="215">
        <v>5</v>
      </c>
      <c r="N67" s="215"/>
      <c r="O67" s="215">
        <v>7.1</v>
      </c>
      <c r="P67" s="216"/>
      <c r="Q67" s="219">
        <v>11</v>
      </c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6"/>
      <c r="BI67" s="216"/>
      <c r="BJ67" s="218"/>
      <c r="BK67" s="219"/>
      <c r="BL67" s="215"/>
      <c r="BM67" s="215"/>
      <c r="BN67" s="215"/>
      <c r="BO67" s="215"/>
      <c r="BP67" s="215"/>
      <c r="BQ67" s="215"/>
      <c r="BR67" s="215"/>
      <c r="BS67" s="215"/>
      <c r="BT67" s="217"/>
    </row>
    <row r="68" spans="1:72" ht="11.25" customHeight="1">
      <c r="A68" s="207" t="s">
        <v>378</v>
      </c>
      <c r="B68" s="208"/>
      <c r="C68" s="358" t="s">
        <v>379</v>
      </c>
      <c r="D68" s="359"/>
      <c r="E68" s="207">
        <v>216.3</v>
      </c>
      <c r="F68" s="208"/>
      <c r="G68" s="231"/>
      <c r="H68" s="232"/>
      <c r="I68" s="157">
        <v>2.8</v>
      </c>
      <c r="J68" s="216"/>
      <c r="K68" s="215">
        <v>4</v>
      </c>
      <c r="L68" s="215"/>
      <c r="M68" s="215">
        <v>6.5</v>
      </c>
      <c r="N68" s="215"/>
      <c r="O68" s="215">
        <v>8.2</v>
      </c>
      <c r="P68" s="216"/>
      <c r="Q68" s="219">
        <v>12.7</v>
      </c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7"/>
      <c r="BK68" s="219"/>
      <c r="BL68" s="215"/>
      <c r="BM68" s="215"/>
      <c r="BN68" s="215"/>
      <c r="BO68" s="215"/>
      <c r="BP68" s="215"/>
      <c r="BQ68" s="215"/>
      <c r="BR68" s="215"/>
      <c r="BS68" s="215"/>
      <c r="BT68" s="217"/>
    </row>
    <row r="69" spans="1:72" ht="11.25" customHeight="1">
      <c r="A69" s="207" t="s">
        <v>380</v>
      </c>
      <c r="B69" s="208"/>
      <c r="C69" s="358" t="s">
        <v>381</v>
      </c>
      <c r="D69" s="359"/>
      <c r="E69" s="207">
        <v>267.4</v>
      </c>
      <c r="F69" s="208"/>
      <c r="G69" s="231"/>
      <c r="H69" s="232"/>
      <c r="I69" s="157">
        <v>3.4</v>
      </c>
      <c r="J69" s="216"/>
      <c r="K69" s="215">
        <v>4</v>
      </c>
      <c r="L69" s="215"/>
      <c r="M69" s="215">
        <v>6.5</v>
      </c>
      <c r="N69" s="215"/>
      <c r="O69" s="215">
        <v>9.3</v>
      </c>
      <c r="P69" s="216"/>
      <c r="Q69" s="219">
        <v>15.1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7"/>
      <c r="BK69" s="219"/>
      <c r="BL69" s="215"/>
      <c r="BM69" s="215"/>
      <c r="BN69" s="215"/>
      <c r="BO69" s="215"/>
      <c r="BP69" s="215"/>
      <c r="BQ69" s="215"/>
      <c r="BR69" s="215"/>
      <c r="BS69" s="215"/>
      <c r="BT69" s="217"/>
    </row>
    <row r="70" spans="1:72" ht="11.25" customHeight="1">
      <c r="A70" s="207" t="s">
        <v>382</v>
      </c>
      <c r="B70" s="208"/>
      <c r="C70" s="358" t="s">
        <v>383</v>
      </c>
      <c r="D70" s="359"/>
      <c r="E70" s="207">
        <v>318.5</v>
      </c>
      <c r="F70" s="208"/>
      <c r="G70" s="231"/>
      <c r="H70" s="232"/>
      <c r="I70" s="157">
        <v>4</v>
      </c>
      <c r="J70" s="216"/>
      <c r="K70" s="215">
        <v>4.5</v>
      </c>
      <c r="L70" s="215"/>
      <c r="M70" s="215">
        <v>6.5</v>
      </c>
      <c r="N70" s="215"/>
      <c r="O70" s="215">
        <v>10.3</v>
      </c>
      <c r="P70" s="216"/>
      <c r="Q70" s="219">
        <v>17.4</v>
      </c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6"/>
      <c r="BI70" s="216"/>
      <c r="BJ70" s="218"/>
      <c r="BK70" s="219"/>
      <c r="BL70" s="215"/>
      <c r="BM70" s="215"/>
      <c r="BN70" s="215"/>
      <c r="BO70" s="215"/>
      <c r="BP70" s="215"/>
      <c r="BQ70" s="215"/>
      <c r="BR70" s="215"/>
      <c r="BS70" s="215"/>
      <c r="BT70" s="217"/>
    </row>
    <row r="71" spans="1:72" ht="11.25" customHeight="1">
      <c r="A71" s="207" t="s">
        <v>384</v>
      </c>
      <c r="B71" s="208"/>
      <c r="C71" s="358" t="s">
        <v>385</v>
      </c>
      <c r="D71" s="359"/>
      <c r="E71" s="360">
        <v>355.6</v>
      </c>
      <c r="F71" s="259"/>
      <c r="G71" s="231"/>
      <c r="H71" s="232"/>
      <c r="I71" s="219"/>
      <c r="J71" s="216"/>
      <c r="K71" s="216"/>
      <c r="L71" s="157"/>
      <c r="M71" s="216"/>
      <c r="N71" s="208"/>
      <c r="O71" s="215">
        <v>11.1</v>
      </c>
      <c r="P71" s="216"/>
      <c r="Q71" s="219">
        <v>19</v>
      </c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7"/>
      <c r="BK71" s="219"/>
      <c r="BL71" s="215"/>
      <c r="BM71" s="215"/>
      <c r="BN71" s="215"/>
      <c r="BO71" s="215"/>
      <c r="BP71" s="215"/>
      <c r="BQ71" s="215"/>
      <c r="BR71" s="215"/>
      <c r="BS71" s="215"/>
      <c r="BT71" s="217"/>
    </row>
    <row r="72" spans="1:72" ht="11.25" customHeight="1">
      <c r="A72" s="207" t="s">
        <v>386</v>
      </c>
      <c r="B72" s="208"/>
      <c r="C72" s="358" t="s">
        <v>387</v>
      </c>
      <c r="D72" s="359"/>
      <c r="E72" s="207">
        <v>406.4</v>
      </c>
      <c r="F72" s="208"/>
      <c r="G72" s="166"/>
      <c r="H72" s="383"/>
      <c r="I72" s="201"/>
      <c r="J72" s="190"/>
      <c r="K72" s="190"/>
      <c r="L72" s="191"/>
      <c r="M72" s="190"/>
      <c r="N72" s="259"/>
      <c r="O72" s="196">
        <v>12.7</v>
      </c>
      <c r="P72" s="190"/>
      <c r="Q72" s="201">
        <v>21.4</v>
      </c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202"/>
      <c r="BK72" s="201"/>
      <c r="BL72" s="196"/>
      <c r="BM72" s="196"/>
      <c r="BN72" s="196"/>
      <c r="BO72" s="196"/>
      <c r="BP72" s="196"/>
      <c r="BQ72" s="196"/>
      <c r="BR72" s="196"/>
      <c r="BS72" s="196"/>
      <c r="BT72" s="202"/>
    </row>
    <row r="73" spans="1:72" ht="11.25" customHeight="1">
      <c r="A73" s="207" t="s">
        <v>388</v>
      </c>
      <c r="B73" s="208"/>
      <c r="C73" s="358" t="s">
        <v>389</v>
      </c>
      <c r="D73" s="359"/>
      <c r="E73" s="207">
        <v>457.2</v>
      </c>
      <c r="F73" s="208"/>
      <c r="G73" s="231"/>
      <c r="H73" s="232"/>
      <c r="I73" s="219"/>
      <c r="J73" s="216"/>
      <c r="K73" s="215"/>
      <c r="L73" s="215"/>
      <c r="M73" s="215"/>
      <c r="N73" s="216"/>
      <c r="O73" s="215">
        <v>14.3</v>
      </c>
      <c r="P73" s="216"/>
      <c r="Q73" s="219">
        <v>23.8</v>
      </c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6"/>
      <c r="BI73" s="216"/>
      <c r="BJ73" s="218"/>
      <c r="BK73" s="219"/>
      <c r="BL73" s="215"/>
      <c r="BM73" s="215"/>
      <c r="BN73" s="215"/>
      <c r="BO73" s="215"/>
      <c r="BP73" s="215"/>
      <c r="BQ73" s="215"/>
      <c r="BR73" s="215"/>
      <c r="BS73" s="215"/>
      <c r="BT73" s="217"/>
    </row>
    <row r="74" spans="1:72" ht="11.25" customHeight="1">
      <c r="A74" s="207" t="s">
        <v>390</v>
      </c>
      <c r="B74" s="208"/>
      <c r="C74" s="358" t="s">
        <v>391</v>
      </c>
      <c r="D74" s="359"/>
      <c r="E74" s="207">
        <v>508</v>
      </c>
      <c r="F74" s="208"/>
      <c r="G74" s="231"/>
      <c r="H74" s="232"/>
      <c r="I74" s="219"/>
      <c r="J74" s="216"/>
      <c r="K74" s="215"/>
      <c r="L74" s="215"/>
      <c r="M74" s="215"/>
      <c r="N74" s="216"/>
      <c r="O74" s="215">
        <v>15.1</v>
      </c>
      <c r="P74" s="216"/>
      <c r="Q74" s="219">
        <v>26.2</v>
      </c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6"/>
      <c r="BI74" s="216"/>
      <c r="BJ74" s="218"/>
      <c r="BK74" s="219"/>
      <c r="BL74" s="215"/>
      <c r="BM74" s="215"/>
      <c r="BN74" s="215"/>
      <c r="BO74" s="215"/>
      <c r="BP74" s="215"/>
      <c r="BQ74" s="215"/>
      <c r="BR74" s="215"/>
      <c r="BS74" s="215"/>
      <c r="BT74" s="217"/>
    </row>
    <row r="75" spans="1:72" ht="11.25" customHeight="1">
      <c r="A75" s="207" t="s">
        <v>392</v>
      </c>
      <c r="B75" s="208"/>
      <c r="C75" s="358" t="s">
        <v>393</v>
      </c>
      <c r="D75" s="359"/>
      <c r="E75" s="207">
        <v>558.8</v>
      </c>
      <c r="F75" s="208"/>
      <c r="G75" s="231"/>
      <c r="H75" s="232"/>
      <c r="I75" s="219"/>
      <c r="J75" s="216"/>
      <c r="K75" s="215"/>
      <c r="L75" s="215"/>
      <c r="M75" s="215"/>
      <c r="N75" s="216"/>
      <c r="O75" s="215">
        <v>15.9</v>
      </c>
      <c r="P75" s="216"/>
      <c r="Q75" s="219">
        <v>28.6</v>
      </c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6"/>
      <c r="BI75" s="216"/>
      <c r="BJ75" s="218"/>
      <c r="BK75" s="219"/>
      <c r="BL75" s="215"/>
      <c r="BM75" s="215"/>
      <c r="BN75" s="215"/>
      <c r="BO75" s="215"/>
      <c r="BP75" s="215"/>
      <c r="BQ75" s="215"/>
      <c r="BR75" s="215"/>
      <c r="BS75" s="215"/>
      <c r="BT75" s="217"/>
    </row>
    <row r="76" spans="1:72" ht="11.25" customHeight="1">
      <c r="A76" s="207" t="s">
        <v>394</v>
      </c>
      <c r="B76" s="208"/>
      <c r="C76" s="358" t="s">
        <v>395</v>
      </c>
      <c r="D76" s="359"/>
      <c r="E76" s="207">
        <v>609.6</v>
      </c>
      <c r="F76" s="208"/>
      <c r="G76" s="231"/>
      <c r="H76" s="232"/>
      <c r="I76" s="219"/>
      <c r="J76" s="216"/>
      <c r="K76" s="215"/>
      <c r="L76" s="215"/>
      <c r="M76" s="215"/>
      <c r="N76" s="216"/>
      <c r="O76" s="215">
        <v>17.5</v>
      </c>
      <c r="P76" s="216"/>
      <c r="Q76" s="219">
        <v>31</v>
      </c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6"/>
      <c r="BI76" s="216"/>
      <c r="BJ76" s="218"/>
      <c r="BK76" s="219"/>
      <c r="BL76" s="215"/>
      <c r="BM76" s="215"/>
      <c r="BN76" s="215"/>
      <c r="BO76" s="215"/>
      <c r="BP76" s="215"/>
      <c r="BQ76" s="215"/>
      <c r="BR76" s="215"/>
      <c r="BS76" s="215"/>
      <c r="BT76" s="217"/>
    </row>
    <row r="77" spans="1:72" ht="11.25" customHeight="1">
      <c r="A77" s="207" t="s">
        <v>396</v>
      </c>
      <c r="B77" s="208"/>
      <c r="C77" s="358" t="s">
        <v>397</v>
      </c>
      <c r="D77" s="359"/>
      <c r="E77" s="207">
        <v>660.4</v>
      </c>
      <c r="F77" s="208"/>
      <c r="G77" s="231"/>
      <c r="H77" s="232"/>
      <c r="I77" s="219"/>
      <c r="J77" s="216"/>
      <c r="K77" s="215"/>
      <c r="L77" s="215"/>
      <c r="M77" s="215"/>
      <c r="N77" s="216"/>
      <c r="O77" s="215">
        <v>18.9</v>
      </c>
      <c r="P77" s="216"/>
      <c r="Q77" s="219">
        <v>34</v>
      </c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6"/>
      <c r="BI77" s="216"/>
      <c r="BJ77" s="218"/>
      <c r="BK77" s="219"/>
      <c r="BL77" s="215"/>
      <c r="BM77" s="215"/>
      <c r="BN77" s="215"/>
      <c r="BO77" s="215"/>
      <c r="BP77" s="215"/>
      <c r="BQ77" s="215"/>
      <c r="BR77" s="215"/>
      <c r="BS77" s="215"/>
      <c r="BT77" s="217"/>
    </row>
    <row r="78" spans="1:72" ht="11.25" customHeight="1">
      <c r="A78" s="377" t="s">
        <v>696</v>
      </c>
      <c r="B78" s="378"/>
      <c r="C78" s="358" t="s">
        <v>697</v>
      </c>
      <c r="D78" s="359"/>
      <c r="E78" s="207" t="s">
        <v>697</v>
      </c>
      <c r="F78" s="208"/>
      <c r="G78" s="231"/>
      <c r="H78" s="232"/>
      <c r="I78" s="219"/>
      <c r="J78" s="216"/>
      <c r="K78" s="215"/>
      <c r="L78" s="216"/>
      <c r="M78" s="219"/>
      <c r="N78" s="217"/>
      <c r="O78" s="157"/>
      <c r="P78" s="215"/>
      <c r="Q78" s="219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6"/>
      <c r="BI78" s="216"/>
      <c r="BJ78" s="218"/>
      <c r="BK78" s="219"/>
      <c r="BL78" s="215"/>
      <c r="BM78" s="215"/>
      <c r="BN78" s="215"/>
      <c r="BO78" s="215"/>
      <c r="BP78" s="215"/>
      <c r="BQ78" s="215"/>
      <c r="BR78" s="215"/>
      <c r="BS78" s="215"/>
      <c r="BT78" s="217"/>
    </row>
    <row r="79" spans="1:72" ht="11.25" customHeight="1">
      <c r="A79" s="377" t="s">
        <v>698</v>
      </c>
      <c r="B79" s="378"/>
      <c r="C79" s="358" t="s">
        <v>287</v>
      </c>
      <c r="D79" s="359"/>
      <c r="E79" s="229">
        <v>711.2</v>
      </c>
      <c r="F79" s="379"/>
      <c r="G79" s="231"/>
      <c r="H79" s="232"/>
      <c r="I79" s="219">
        <v>6.5</v>
      </c>
      <c r="J79" s="216"/>
      <c r="K79" s="215"/>
      <c r="L79" s="216"/>
      <c r="M79" s="219">
        <v>12.7</v>
      </c>
      <c r="N79" s="217"/>
      <c r="O79" s="157"/>
      <c r="P79" s="216"/>
      <c r="Q79" s="219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6"/>
      <c r="BI79" s="216"/>
      <c r="BJ79" s="218"/>
      <c r="BK79" s="219"/>
      <c r="BL79" s="215"/>
      <c r="BM79" s="215"/>
      <c r="BN79" s="215"/>
      <c r="BO79" s="215"/>
      <c r="BP79" s="215"/>
      <c r="BQ79" s="215"/>
      <c r="BR79" s="215"/>
      <c r="BS79" s="215"/>
      <c r="BT79" s="217"/>
    </row>
    <row r="80" spans="1:72" ht="11.25" customHeight="1">
      <c r="A80" s="377" t="s">
        <v>699</v>
      </c>
      <c r="B80" s="378"/>
      <c r="C80" s="358" t="s">
        <v>289</v>
      </c>
      <c r="D80" s="359"/>
      <c r="E80" s="229">
        <v>762</v>
      </c>
      <c r="F80" s="379"/>
      <c r="G80" s="231"/>
      <c r="H80" s="232"/>
      <c r="I80" s="219">
        <v>6.5</v>
      </c>
      <c r="J80" s="216"/>
      <c r="K80" s="215"/>
      <c r="L80" s="216"/>
      <c r="M80" s="219">
        <v>12.7</v>
      </c>
      <c r="N80" s="217"/>
      <c r="O80" s="157"/>
      <c r="P80" s="216"/>
      <c r="Q80" s="219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6"/>
      <c r="BI80" s="216"/>
      <c r="BJ80" s="218"/>
      <c r="BK80" s="219"/>
      <c r="BL80" s="215"/>
      <c r="BM80" s="215"/>
      <c r="BN80" s="215"/>
      <c r="BO80" s="215"/>
      <c r="BP80" s="215"/>
      <c r="BQ80" s="215"/>
      <c r="BR80" s="215"/>
      <c r="BS80" s="215"/>
      <c r="BT80" s="217"/>
    </row>
    <row r="81" spans="1:72" ht="11.25" customHeight="1">
      <c r="A81" s="380" t="s">
        <v>700</v>
      </c>
      <c r="B81" s="381"/>
      <c r="C81" s="361" t="s">
        <v>290</v>
      </c>
      <c r="D81" s="362"/>
      <c r="E81" s="266">
        <v>812.8</v>
      </c>
      <c r="F81" s="382"/>
      <c r="G81" s="166"/>
      <c r="H81" s="383"/>
      <c r="I81" s="219">
        <v>6.5</v>
      </c>
      <c r="J81" s="216"/>
      <c r="K81" s="196"/>
      <c r="L81" s="190"/>
      <c r="M81" s="219">
        <v>12.7</v>
      </c>
      <c r="N81" s="217"/>
      <c r="O81" s="157"/>
      <c r="P81" s="216"/>
      <c r="Q81" s="219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6"/>
      <c r="BI81" s="216"/>
      <c r="BJ81" s="218"/>
      <c r="BK81" s="219"/>
      <c r="BL81" s="215"/>
      <c r="BM81" s="215"/>
      <c r="BN81" s="215"/>
      <c r="BO81" s="215"/>
      <c r="BP81" s="215"/>
      <c r="BQ81" s="215"/>
      <c r="BR81" s="215"/>
      <c r="BS81" s="215"/>
      <c r="BT81" s="217"/>
    </row>
    <row r="82" spans="1:72" ht="11.25" customHeight="1">
      <c r="A82" s="380" t="s">
        <v>291</v>
      </c>
      <c r="B82" s="381"/>
      <c r="C82" s="361" t="s">
        <v>729</v>
      </c>
      <c r="D82" s="362"/>
      <c r="E82" s="266">
        <v>863.6</v>
      </c>
      <c r="F82" s="382"/>
      <c r="G82" s="166"/>
      <c r="H82" s="383"/>
      <c r="I82" s="219">
        <v>6.5</v>
      </c>
      <c r="J82" s="216"/>
      <c r="K82" s="196"/>
      <c r="L82" s="190"/>
      <c r="M82" s="219">
        <v>12.7</v>
      </c>
      <c r="N82" s="217"/>
      <c r="O82" s="157"/>
      <c r="P82" s="216"/>
      <c r="Q82" s="219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6"/>
      <c r="BI82" s="216"/>
      <c r="BJ82" s="218"/>
      <c r="BK82" s="219"/>
      <c r="BL82" s="215"/>
      <c r="BM82" s="215"/>
      <c r="BN82" s="215"/>
      <c r="BO82" s="215"/>
      <c r="BP82" s="215"/>
      <c r="BQ82" s="215"/>
      <c r="BR82" s="215"/>
      <c r="BS82" s="215"/>
      <c r="BT82" s="217"/>
    </row>
    <row r="83" spans="1:72" ht="11.25" customHeight="1">
      <c r="A83" s="377" t="s">
        <v>728</v>
      </c>
      <c r="B83" s="378"/>
      <c r="C83" s="358" t="s">
        <v>294</v>
      </c>
      <c r="D83" s="359"/>
      <c r="E83" s="229">
        <v>914.4</v>
      </c>
      <c r="F83" s="379"/>
      <c r="G83" s="231"/>
      <c r="H83" s="232"/>
      <c r="I83" s="219">
        <v>6.5</v>
      </c>
      <c r="J83" s="216"/>
      <c r="K83" s="215"/>
      <c r="L83" s="216"/>
      <c r="M83" s="219">
        <v>12.7</v>
      </c>
      <c r="N83" s="217"/>
      <c r="O83" s="157"/>
      <c r="P83" s="216"/>
      <c r="Q83" s="219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6"/>
      <c r="BI83" s="216"/>
      <c r="BJ83" s="218"/>
      <c r="BK83" s="219"/>
      <c r="BL83" s="215"/>
      <c r="BM83" s="215"/>
      <c r="BN83" s="215"/>
      <c r="BO83" s="215"/>
      <c r="BP83" s="215"/>
      <c r="BQ83" s="215"/>
      <c r="BR83" s="215"/>
      <c r="BS83" s="215"/>
      <c r="BT83" s="217"/>
    </row>
    <row r="84" spans="1:72" ht="11.25" customHeight="1">
      <c r="A84" s="380" t="s">
        <v>726</v>
      </c>
      <c r="B84" s="381"/>
      <c r="C84" s="361" t="s">
        <v>727</v>
      </c>
      <c r="D84" s="362"/>
      <c r="E84" s="266">
        <v>1016</v>
      </c>
      <c r="F84" s="382"/>
      <c r="G84" s="166"/>
      <c r="H84" s="383"/>
      <c r="I84" s="201">
        <v>6.5</v>
      </c>
      <c r="J84" s="190"/>
      <c r="K84" s="196"/>
      <c r="L84" s="190"/>
      <c r="M84" s="201">
        <v>12.7</v>
      </c>
      <c r="N84" s="202"/>
      <c r="O84" s="233"/>
      <c r="P84" s="235"/>
      <c r="Q84" s="237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5"/>
      <c r="BI84" s="235"/>
      <c r="BJ84" s="236"/>
      <c r="BK84" s="237"/>
      <c r="BL84" s="233"/>
      <c r="BM84" s="233"/>
      <c r="BN84" s="233"/>
      <c r="BO84" s="233"/>
      <c r="BP84" s="233"/>
      <c r="BQ84" s="233"/>
      <c r="BR84" s="233"/>
      <c r="BS84" s="233"/>
      <c r="BT84" s="234"/>
    </row>
    <row r="85" spans="1:72" ht="11.25" customHeight="1">
      <c r="A85" s="385" t="s">
        <v>730</v>
      </c>
      <c r="B85" s="386"/>
      <c r="C85" s="346" t="s">
        <v>616</v>
      </c>
      <c r="D85" s="347"/>
      <c r="E85" s="268">
        <v>1117.6</v>
      </c>
      <c r="F85" s="387"/>
      <c r="G85" s="334"/>
      <c r="H85" s="388"/>
      <c r="I85" s="243">
        <v>12.7</v>
      </c>
      <c r="J85" s="265"/>
      <c r="K85" s="192"/>
      <c r="L85" s="265"/>
      <c r="M85" s="243">
        <v>15.9</v>
      </c>
      <c r="N85" s="182"/>
      <c r="O85" s="159"/>
      <c r="P85" s="265"/>
      <c r="Q85" s="159"/>
      <c r="R85" s="265"/>
      <c r="S85" s="243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265"/>
      <c r="BI85" s="265"/>
      <c r="BJ85" s="384"/>
      <c r="BK85" s="243"/>
      <c r="BL85" s="192"/>
      <c r="BM85" s="192"/>
      <c r="BN85" s="192"/>
      <c r="BO85" s="192"/>
      <c r="BP85" s="192"/>
      <c r="BQ85" s="192"/>
      <c r="BR85" s="192"/>
      <c r="BS85" s="192"/>
      <c r="BT85" s="182"/>
    </row>
    <row r="86" spans="1:72" ht="11.25" customHeight="1">
      <c r="A86" s="377" t="s">
        <v>731</v>
      </c>
      <c r="B86" s="378"/>
      <c r="C86" s="358" t="s">
        <v>618</v>
      </c>
      <c r="D86" s="359"/>
      <c r="E86" s="229">
        <v>1219.2</v>
      </c>
      <c r="F86" s="379"/>
      <c r="G86" s="231"/>
      <c r="H86" s="232"/>
      <c r="I86" s="219">
        <v>12.7</v>
      </c>
      <c r="J86" s="216"/>
      <c r="K86" s="215"/>
      <c r="L86" s="216"/>
      <c r="M86" s="219">
        <v>15.9</v>
      </c>
      <c r="N86" s="217"/>
      <c r="O86" s="157"/>
      <c r="P86" s="216"/>
      <c r="Q86" s="157"/>
      <c r="R86" s="216"/>
      <c r="S86" s="219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6"/>
      <c r="BI86" s="216"/>
      <c r="BJ86" s="218"/>
      <c r="BK86" s="219"/>
      <c r="BL86" s="215"/>
      <c r="BM86" s="215"/>
      <c r="BN86" s="215"/>
      <c r="BO86" s="215"/>
      <c r="BP86" s="215"/>
      <c r="BQ86" s="215"/>
      <c r="BR86" s="215"/>
      <c r="BS86" s="215"/>
      <c r="BT86" s="217"/>
    </row>
    <row r="87" spans="1:72" ht="11.25" customHeight="1">
      <c r="A87" s="380" t="s">
        <v>732</v>
      </c>
      <c r="B87" s="381"/>
      <c r="C87" s="361" t="s">
        <v>625</v>
      </c>
      <c r="D87" s="362"/>
      <c r="E87" s="266">
        <v>1371.6</v>
      </c>
      <c r="F87" s="382"/>
      <c r="G87" s="166"/>
      <c r="H87" s="383"/>
      <c r="I87" s="219">
        <v>12.7</v>
      </c>
      <c r="J87" s="216"/>
      <c r="K87" s="196"/>
      <c r="L87" s="190"/>
      <c r="M87" s="219">
        <v>15.9</v>
      </c>
      <c r="N87" s="217"/>
      <c r="O87" s="157"/>
      <c r="P87" s="216"/>
      <c r="Q87" s="157"/>
      <c r="R87" s="216"/>
      <c r="S87" s="219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6"/>
      <c r="BI87" s="216"/>
      <c r="BJ87" s="218"/>
      <c r="BK87" s="219"/>
      <c r="BL87" s="215"/>
      <c r="BM87" s="215"/>
      <c r="BN87" s="215"/>
      <c r="BO87" s="215"/>
      <c r="BP87" s="215"/>
      <c r="BQ87" s="215"/>
      <c r="BR87" s="215"/>
      <c r="BS87" s="215"/>
      <c r="BT87" s="217"/>
    </row>
    <row r="88" spans="1:72" ht="11.25" customHeight="1">
      <c r="A88" s="380" t="s">
        <v>733</v>
      </c>
      <c r="B88" s="381"/>
      <c r="C88" s="361" t="s">
        <v>628</v>
      </c>
      <c r="D88" s="362"/>
      <c r="E88" s="266">
        <v>1524</v>
      </c>
      <c r="F88" s="382"/>
      <c r="G88" s="166"/>
      <c r="H88" s="383"/>
      <c r="I88" s="219">
        <v>12.7</v>
      </c>
      <c r="J88" s="216"/>
      <c r="K88" s="196"/>
      <c r="L88" s="190"/>
      <c r="M88" s="219">
        <v>15.9</v>
      </c>
      <c r="N88" s="217"/>
      <c r="O88" s="157"/>
      <c r="P88" s="216"/>
      <c r="Q88" s="157"/>
      <c r="R88" s="216"/>
      <c r="S88" s="21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6"/>
      <c r="BI88" s="216"/>
      <c r="BJ88" s="218"/>
      <c r="BK88" s="219"/>
      <c r="BL88" s="215"/>
      <c r="BM88" s="215"/>
      <c r="BN88" s="215"/>
      <c r="BO88" s="215"/>
      <c r="BP88" s="215"/>
      <c r="BQ88" s="215"/>
      <c r="BR88" s="215"/>
      <c r="BS88" s="215"/>
      <c r="BT88" s="217"/>
    </row>
    <row r="89" spans="1:72" ht="11.25" customHeight="1">
      <c r="A89" s="380" t="s">
        <v>736</v>
      </c>
      <c r="B89" s="381"/>
      <c r="C89" s="361" t="s">
        <v>737</v>
      </c>
      <c r="D89" s="362"/>
      <c r="E89" s="266">
        <v>1626.6</v>
      </c>
      <c r="F89" s="382"/>
      <c r="G89" s="166"/>
      <c r="H89" s="383"/>
      <c r="I89" s="219">
        <v>12.7</v>
      </c>
      <c r="J89" s="216"/>
      <c r="K89" s="196"/>
      <c r="L89" s="190"/>
      <c r="M89" s="219">
        <v>15.9</v>
      </c>
      <c r="N89" s="217"/>
      <c r="O89" s="157"/>
      <c r="P89" s="216"/>
      <c r="Q89" s="157"/>
      <c r="R89" s="216"/>
      <c r="S89" s="219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6"/>
      <c r="BI89" s="216"/>
      <c r="BJ89" s="218"/>
      <c r="BK89" s="219"/>
      <c r="BL89" s="215"/>
      <c r="BM89" s="215"/>
      <c r="BN89" s="215"/>
      <c r="BO89" s="215"/>
      <c r="BP89" s="215"/>
      <c r="BQ89" s="215"/>
      <c r="BR89" s="215"/>
      <c r="BS89" s="215"/>
      <c r="BT89" s="217"/>
    </row>
    <row r="90" spans="1:72" ht="11.25" customHeight="1">
      <c r="A90" s="377" t="s">
        <v>734</v>
      </c>
      <c r="B90" s="378"/>
      <c r="C90" s="358" t="s">
        <v>695</v>
      </c>
      <c r="D90" s="359"/>
      <c r="E90" s="229">
        <v>1828.8</v>
      </c>
      <c r="F90" s="379"/>
      <c r="G90" s="231"/>
      <c r="H90" s="232"/>
      <c r="I90" s="219">
        <v>12.7</v>
      </c>
      <c r="J90" s="216"/>
      <c r="K90" s="215"/>
      <c r="L90" s="216"/>
      <c r="M90" s="219">
        <v>15.9</v>
      </c>
      <c r="N90" s="217"/>
      <c r="O90" s="157"/>
      <c r="P90" s="216"/>
      <c r="Q90" s="157"/>
      <c r="R90" s="216"/>
      <c r="S90" s="219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6"/>
      <c r="BI90" s="216"/>
      <c r="BJ90" s="218"/>
      <c r="BK90" s="219"/>
      <c r="BL90" s="215"/>
      <c r="BM90" s="215"/>
      <c r="BN90" s="215"/>
      <c r="BO90" s="215"/>
      <c r="BP90" s="215"/>
      <c r="BQ90" s="215"/>
      <c r="BR90" s="215"/>
      <c r="BS90" s="215"/>
      <c r="BT90" s="217"/>
    </row>
    <row r="91" spans="1:72" ht="11.25" customHeight="1">
      <c r="A91" s="374" t="s">
        <v>735</v>
      </c>
      <c r="B91" s="375"/>
      <c r="C91" s="366" t="s">
        <v>706</v>
      </c>
      <c r="D91" s="367"/>
      <c r="E91" s="257">
        <v>2032</v>
      </c>
      <c r="F91" s="376"/>
      <c r="G91" s="205"/>
      <c r="H91" s="206"/>
      <c r="I91" s="237">
        <v>12.7</v>
      </c>
      <c r="J91" s="235"/>
      <c r="K91" s="233"/>
      <c r="L91" s="235"/>
      <c r="M91" s="237">
        <v>15.9</v>
      </c>
      <c r="N91" s="234"/>
      <c r="O91" s="233"/>
      <c r="P91" s="235"/>
      <c r="Q91" s="162"/>
      <c r="R91" s="235"/>
      <c r="S91" s="237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5"/>
      <c r="BI91" s="235"/>
      <c r="BJ91" s="236"/>
      <c r="BK91" s="237"/>
      <c r="BL91" s="233"/>
      <c r="BM91" s="233"/>
      <c r="BN91" s="233"/>
      <c r="BO91" s="233"/>
      <c r="BP91" s="233"/>
      <c r="BQ91" s="233"/>
      <c r="BR91" s="233"/>
      <c r="BS91" s="233"/>
      <c r="BT91" s="234"/>
    </row>
    <row r="92" spans="1:62" ht="11.25" customHeight="1">
      <c r="A92" s="155"/>
      <c r="B92" s="8"/>
      <c r="C92" s="8"/>
      <c r="D92" s="8"/>
      <c r="E92" s="8"/>
      <c r="F92" s="80" t="s">
        <v>398</v>
      </c>
      <c r="G92" s="8"/>
      <c r="H92" s="72" t="s">
        <v>399</v>
      </c>
      <c r="I92" s="79" t="s">
        <v>725</v>
      </c>
      <c r="J92" s="8"/>
      <c r="K92" s="8"/>
      <c r="L92" s="8"/>
      <c r="M92" s="8"/>
      <c r="N92" s="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24"/>
    </row>
    <row r="93" spans="1:62" ht="11.25" customHeight="1">
      <c r="A93" s="9"/>
      <c r="B93" s="10"/>
      <c r="C93" s="10"/>
      <c r="D93" s="10"/>
      <c r="E93" s="10"/>
      <c r="F93" s="10"/>
      <c r="G93" s="10"/>
      <c r="H93" s="12" t="s">
        <v>738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"/>
      <c r="AS93" s="1"/>
      <c r="AT93" s="1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9"/>
    </row>
    <row r="94" spans="1:53" ht="11.25" customHeight="1">
      <c r="A94" s="1" t="str">
        <f>A$50</f>
        <v> NTES</v>
      </c>
      <c r="AR94" s="8"/>
      <c r="AS94" s="8"/>
      <c r="AT94" s="8"/>
      <c r="AU94" s="1"/>
      <c r="AV94" s="1"/>
      <c r="AW94" s="1"/>
      <c r="AX94" s="1"/>
      <c r="AY94" s="1"/>
      <c r="AZ94" s="1"/>
      <c r="BA94" s="152" t="str">
        <f>BA$50</f>
        <v>Narai Thermal Engineering Services </v>
      </c>
    </row>
    <row r="95" ht="13.5" customHeight="1"/>
  </sheetData>
  <mergeCells count="2894">
    <mergeCell ref="A39:B39"/>
    <mergeCell ref="C39:D39"/>
    <mergeCell ref="A40:B40"/>
    <mergeCell ref="C40:D40"/>
    <mergeCell ref="A37:B37"/>
    <mergeCell ref="C37:D37"/>
    <mergeCell ref="A38:B38"/>
    <mergeCell ref="C38:D38"/>
    <mergeCell ref="A35:B35"/>
    <mergeCell ref="C35:D35"/>
    <mergeCell ref="A36:B36"/>
    <mergeCell ref="C36:D36"/>
    <mergeCell ref="A33:B33"/>
    <mergeCell ref="C33:D33"/>
    <mergeCell ref="A34:B34"/>
    <mergeCell ref="C34:D34"/>
    <mergeCell ref="A31:B31"/>
    <mergeCell ref="C31:D31"/>
    <mergeCell ref="A32:B32"/>
    <mergeCell ref="C32:D32"/>
    <mergeCell ref="A29:B29"/>
    <mergeCell ref="C29:D29"/>
    <mergeCell ref="A30:B30"/>
    <mergeCell ref="C30:D30"/>
    <mergeCell ref="A27:B27"/>
    <mergeCell ref="C27:D27"/>
    <mergeCell ref="A28:B28"/>
    <mergeCell ref="C28:D28"/>
    <mergeCell ref="A25:B25"/>
    <mergeCell ref="C25:D25"/>
    <mergeCell ref="A26:B26"/>
    <mergeCell ref="C26:D26"/>
    <mergeCell ref="A23:B23"/>
    <mergeCell ref="C23:D23"/>
    <mergeCell ref="A24:B24"/>
    <mergeCell ref="C24:D24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E7:F8"/>
    <mergeCell ref="A10:B10"/>
    <mergeCell ref="C10:D10"/>
    <mergeCell ref="A7:D8"/>
    <mergeCell ref="A9:B9"/>
    <mergeCell ref="C9:D9"/>
    <mergeCell ref="E10:F10"/>
    <mergeCell ref="BS26:BT26"/>
    <mergeCell ref="BI26:BJ26"/>
    <mergeCell ref="BK26:BL26"/>
    <mergeCell ref="BM26:BN26"/>
    <mergeCell ref="BO26:BP26"/>
    <mergeCell ref="BC26:BD26"/>
    <mergeCell ref="BE26:BF26"/>
    <mergeCell ref="BG26:BH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Y26:Z26"/>
    <mergeCell ref="AA26:AB26"/>
    <mergeCell ref="Q26:R26"/>
    <mergeCell ref="AC26:AD26"/>
    <mergeCell ref="BS25:BT25"/>
    <mergeCell ref="E25:F25"/>
    <mergeCell ref="G26:H26"/>
    <mergeCell ref="I26:J26"/>
    <mergeCell ref="K26:L26"/>
    <mergeCell ref="O26:P26"/>
    <mergeCell ref="S26:T26"/>
    <mergeCell ref="U26:V26"/>
    <mergeCell ref="W26:X26"/>
    <mergeCell ref="M26:N26"/>
    <mergeCell ref="BK25:BL25"/>
    <mergeCell ref="BM25:BN25"/>
    <mergeCell ref="BO25:BP25"/>
    <mergeCell ref="BQ25:BR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Y25:Z25"/>
    <mergeCell ref="AA25:AB25"/>
    <mergeCell ref="Q25:R25"/>
    <mergeCell ref="AC25:AD25"/>
    <mergeCell ref="BS24:BT24"/>
    <mergeCell ref="E24:F24"/>
    <mergeCell ref="G25:H25"/>
    <mergeCell ref="I25:J25"/>
    <mergeCell ref="K25:L25"/>
    <mergeCell ref="O25:P25"/>
    <mergeCell ref="S25:T25"/>
    <mergeCell ref="U25:V25"/>
    <mergeCell ref="W25:X25"/>
    <mergeCell ref="M25:N25"/>
    <mergeCell ref="BK24:BL24"/>
    <mergeCell ref="BM24:BN24"/>
    <mergeCell ref="BO24:BP24"/>
    <mergeCell ref="BQ24:BR24"/>
    <mergeCell ref="BA24:BB24"/>
    <mergeCell ref="BC24:BD24"/>
    <mergeCell ref="BE24:BF24"/>
    <mergeCell ref="BG24:BH24"/>
    <mergeCell ref="AS24:AT24"/>
    <mergeCell ref="AU24:AV24"/>
    <mergeCell ref="AW24:AX24"/>
    <mergeCell ref="AY24:AZ24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W24:X24"/>
    <mergeCell ref="M24:N24"/>
    <mergeCell ref="Y24:Z24"/>
    <mergeCell ref="AA24:AB24"/>
    <mergeCell ref="O24:P24"/>
    <mergeCell ref="S24:T24"/>
    <mergeCell ref="Q24:R24"/>
    <mergeCell ref="U24:V24"/>
    <mergeCell ref="E23:F23"/>
    <mergeCell ref="G24:H24"/>
    <mergeCell ref="I24:J24"/>
    <mergeCell ref="K24:L24"/>
    <mergeCell ref="BG30:BH30"/>
    <mergeCell ref="BI30:BJ30"/>
    <mergeCell ref="BS30:BT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BS29:BT29"/>
    <mergeCell ref="E29:F29"/>
    <mergeCell ref="G30:H30"/>
    <mergeCell ref="I30:J30"/>
    <mergeCell ref="K30:L30"/>
    <mergeCell ref="O30:P30"/>
    <mergeCell ref="S30:T30"/>
    <mergeCell ref="U30:V30"/>
    <mergeCell ref="W30:X30"/>
    <mergeCell ref="Y30:Z30"/>
    <mergeCell ref="BK29:BL29"/>
    <mergeCell ref="BM29:BN29"/>
    <mergeCell ref="BO29:BP29"/>
    <mergeCell ref="BQ29:BR29"/>
    <mergeCell ref="BC29:BD29"/>
    <mergeCell ref="BE29:BF29"/>
    <mergeCell ref="BG29:BH29"/>
    <mergeCell ref="BI29:BJ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Y29:Z29"/>
    <mergeCell ref="AA29:AB29"/>
    <mergeCell ref="AC29:AD29"/>
    <mergeCell ref="Q29:R29"/>
    <mergeCell ref="BS28:BT28"/>
    <mergeCell ref="E28:F28"/>
    <mergeCell ref="G29:H29"/>
    <mergeCell ref="I29:J29"/>
    <mergeCell ref="K29:L29"/>
    <mergeCell ref="O29:P29"/>
    <mergeCell ref="S29:T29"/>
    <mergeCell ref="U29:V29"/>
    <mergeCell ref="W29:X29"/>
    <mergeCell ref="M29:N29"/>
    <mergeCell ref="BK28:BL28"/>
    <mergeCell ref="BM28:BN28"/>
    <mergeCell ref="BO28:BP28"/>
    <mergeCell ref="BQ28:BR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Y28:Z28"/>
    <mergeCell ref="AA28:AB28"/>
    <mergeCell ref="AC28:AD28"/>
    <mergeCell ref="Q28:R28"/>
    <mergeCell ref="BS27:BT27"/>
    <mergeCell ref="E27:F27"/>
    <mergeCell ref="G28:H28"/>
    <mergeCell ref="I28:J28"/>
    <mergeCell ref="K28:L28"/>
    <mergeCell ref="O28:P28"/>
    <mergeCell ref="S28:T28"/>
    <mergeCell ref="U28:V28"/>
    <mergeCell ref="W28:X28"/>
    <mergeCell ref="M28:N28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S40:BT40"/>
    <mergeCell ref="E26:F26"/>
    <mergeCell ref="G27:H27"/>
    <mergeCell ref="I27:J27"/>
    <mergeCell ref="K27:L27"/>
    <mergeCell ref="O27:P27"/>
    <mergeCell ref="S27:T27"/>
    <mergeCell ref="U27:V27"/>
    <mergeCell ref="W27:X27"/>
    <mergeCell ref="M27:N27"/>
    <mergeCell ref="BK40:BL40"/>
    <mergeCell ref="BM40:BN40"/>
    <mergeCell ref="BO40:BP40"/>
    <mergeCell ref="BQ40:BR40"/>
    <mergeCell ref="BS38:BT38"/>
    <mergeCell ref="BK39:BL39"/>
    <mergeCell ref="BM39:BN39"/>
    <mergeCell ref="BO39:BP39"/>
    <mergeCell ref="BQ39:BR39"/>
    <mergeCell ref="BS39:BT39"/>
    <mergeCell ref="BK38:BL38"/>
    <mergeCell ref="BM38:BN38"/>
    <mergeCell ref="BO38:BP38"/>
    <mergeCell ref="BQ38:BR38"/>
    <mergeCell ref="BS36:BT36"/>
    <mergeCell ref="BK37:BL37"/>
    <mergeCell ref="BM37:BN37"/>
    <mergeCell ref="BO37:BP37"/>
    <mergeCell ref="BQ37:BR37"/>
    <mergeCell ref="BS37:BT37"/>
    <mergeCell ref="BK36:BL36"/>
    <mergeCell ref="BM36:BN36"/>
    <mergeCell ref="BO36:BP36"/>
    <mergeCell ref="BQ36:BR36"/>
    <mergeCell ref="BS34:BT34"/>
    <mergeCell ref="BK35:BL35"/>
    <mergeCell ref="BM35:BN35"/>
    <mergeCell ref="BO35:BP35"/>
    <mergeCell ref="BQ35:BR35"/>
    <mergeCell ref="BS35:BT35"/>
    <mergeCell ref="BK34:BL34"/>
    <mergeCell ref="BM34:BN34"/>
    <mergeCell ref="BO34:BP34"/>
    <mergeCell ref="BQ34:BR34"/>
    <mergeCell ref="BS32:BT32"/>
    <mergeCell ref="BK33:BL33"/>
    <mergeCell ref="BM33:BN33"/>
    <mergeCell ref="BO33:BP33"/>
    <mergeCell ref="BQ33:BR33"/>
    <mergeCell ref="BS33:BT33"/>
    <mergeCell ref="BK32:BL32"/>
    <mergeCell ref="BM32:BN32"/>
    <mergeCell ref="BO32:BP32"/>
    <mergeCell ref="BQ32:BR32"/>
    <mergeCell ref="BS23:BT23"/>
    <mergeCell ref="BK31:BL31"/>
    <mergeCell ref="BM31:BN31"/>
    <mergeCell ref="BO31:BP31"/>
    <mergeCell ref="BQ31:BR31"/>
    <mergeCell ref="BS31:BT31"/>
    <mergeCell ref="BK27:BL27"/>
    <mergeCell ref="BM27:BN27"/>
    <mergeCell ref="BO27:BP27"/>
    <mergeCell ref="BQ27:BR27"/>
    <mergeCell ref="BK23:BL23"/>
    <mergeCell ref="BM23:BN23"/>
    <mergeCell ref="BO23:BP23"/>
    <mergeCell ref="BQ23:BR23"/>
    <mergeCell ref="BS21:BT21"/>
    <mergeCell ref="BK22:BL22"/>
    <mergeCell ref="BM22:BN22"/>
    <mergeCell ref="BO22:BP22"/>
    <mergeCell ref="BQ22:BR22"/>
    <mergeCell ref="BS22:BT22"/>
    <mergeCell ref="BK21:BL21"/>
    <mergeCell ref="BM21:BN21"/>
    <mergeCell ref="BO21:BP21"/>
    <mergeCell ref="BQ21:BR21"/>
    <mergeCell ref="BS19:BT19"/>
    <mergeCell ref="BK20:BL20"/>
    <mergeCell ref="BM20:BN20"/>
    <mergeCell ref="BO20:BP20"/>
    <mergeCell ref="BQ20:BR20"/>
    <mergeCell ref="BS20:BT20"/>
    <mergeCell ref="BK19:BL19"/>
    <mergeCell ref="BM19:BN19"/>
    <mergeCell ref="BO19:BP19"/>
    <mergeCell ref="BQ19:BR19"/>
    <mergeCell ref="BS18:BT18"/>
    <mergeCell ref="BK10:BL10"/>
    <mergeCell ref="BM10:BN10"/>
    <mergeCell ref="BO10:BP10"/>
    <mergeCell ref="BQ10:BR10"/>
    <mergeCell ref="BK18:BL18"/>
    <mergeCell ref="BM18:BN18"/>
    <mergeCell ref="BO18:BP18"/>
    <mergeCell ref="BQ18:BR18"/>
    <mergeCell ref="BM17:BN17"/>
    <mergeCell ref="BS10:BT10"/>
    <mergeCell ref="BS17:BT17"/>
    <mergeCell ref="BS15:BT15"/>
    <mergeCell ref="BS16:BT16"/>
    <mergeCell ref="BS14:BT14"/>
    <mergeCell ref="BS11:BT11"/>
    <mergeCell ref="BS12:BT12"/>
    <mergeCell ref="BM16:BN16"/>
    <mergeCell ref="BO16:BP16"/>
    <mergeCell ref="BQ16:BR16"/>
    <mergeCell ref="BO17:BP17"/>
    <mergeCell ref="BQ17:BR17"/>
    <mergeCell ref="BM14:BN14"/>
    <mergeCell ref="BO14:BP14"/>
    <mergeCell ref="BQ14:BR14"/>
    <mergeCell ref="BK15:BL15"/>
    <mergeCell ref="BM15:BN15"/>
    <mergeCell ref="BO15:BP15"/>
    <mergeCell ref="BQ15:BR15"/>
    <mergeCell ref="AC14:AD14"/>
    <mergeCell ref="AM14:AN14"/>
    <mergeCell ref="AO14:AP14"/>
    <mergeCell ref="AQ14:AR14"/>
    <mergeCell ref="AE14:AF14"/>
    <mergeCell ref="AG14:AH14"/>
    <mergeCell ref="AI14:AJ14"/>
    <mergeCell ref="AK14:AL14"/>
    <mergeCell ref="BM13:BN13"/>
    <mergeCell ref="BO13:BP13"/>
    <mergeCell ref="BQ13:BR13"/>
    <mergeCell ref="BS13:BT13"/>
    <mergeCell ref="BK12:BL12"/>
    <mergeCell ref="BM12:BN12"/>
    <mergeCell ref="BO12:BP12"/>
    <mergeCell ref="BQ12:BR12"/>
    <mergeCell ref="BK11:BL11"/>
    <mergeCell ref="BM11:BN11"/>
    <mergeCell ref="BO11:BP11"/>
    <mergeCell ref="BQ11:BR11"/>
    <mergeCell ref="BS8:BT8"/>
    <mergeCell ref="BK9:BL9"/>
    <mergeCell ref="BM9:BN9"/>
    <mergeCell ref="BO9:BP9"/>
    <mergeCell ref="BQ9:BR9"/>
    <mergeCell ref="BS9:BT9"/>
    <mergeCell ref="BK8:BL8"/>
    <mergeCell ref="BM8:BN8"/>
    <mergeCell ref="BO8:BP8"/>
    <mergeCell ref="BQ8:BR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W38:X38"/>
    <mergeCell ref="O38:P38"/>
    <mergeCell ref="Y38:Z38"/>
    <mergeCell ref="AA38:AB38"/>
    <mergeCell ref="M38:N38"/>
    <mergeCell ref="Q38:R38"/>
    <mergeCell ref="S38:T38"/>
    <mergeCell ref="U38:V38"/>
    <mergeCell ref="E38:F38"/>
    <mergeCell ref="G38:H38"/>
    <mergeCell ref="I38:J38"/>
    <mergeCell ref="K38:L38"/>
    <mergeCell ref="BC37:BD37"/>
    <mergeCell ref="BE37:BF37"/>
    <mergeCell ref="BG37:BH37"/>
    <mergeCell ref="BI37:BJ37"/>
    <mergeCell ref="AU37:AV37"/>
    <mergeCell ref="AW37:AX37"/>
    <mergeCell ref="AY37:AZ37"/>
    <mergeCell ref="BA37:BB37"/>
    <mergeCell ref="AM37:AN37"/>
    <mergeCell ref="AO37:AP37"/>
    <mergeCell ref="AQ37:AR37"/>
    <mergeCell ref="AS37:AT37"/>
    <mergeCell ref="AE37:AF37"/>
    <mergeCell ref="AG37:AH37"/>
    <mergeCell ref="AI37:AJ37"/>
    <mergeCell ref="AK37:AL37"/>
    <mergeCell ref="O37:P37"/>
    <mergeCell ref="Y37:Z37"/>
    <mergeCell ref="AA37:AB37"/>
    <mergeCell ref="AC37:AD37"/>
    <mergeCell ref="BG33:BH33"/>
    <mergeCell ref="E37:F37"/>
    <mergeCell ref="G37:H37"/>
    <mergeCell ref="I37:J37"/>
    <mergeCell ref="K37:L37"/>
    <mergeCell ref="M37:N37"/>
    <mergeCell ref="Q37:R37"/>
    <mergeCell ref="S37:T37"/>
    <mergeCell ref="U37:V37"/>
    <mergeCell ref="W37:X37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U33:V33"/>
    <mergeCell ref="W33:X33"/>
    <mergeCell ref="M33:N33"/>
    <mergeCell ref="Y33:Z33"/>
    <mergeCell ref="E33:F33"/>
    <mergeCell ref="K33:L33"/>
    <mergeCell ref="O33:P33"/>
    <mergeCell ref="S33:T33"/>
    <mergeCell ref="Q33:R33"/>
    <mergeCell ref="W14:X14"/>
    <mergeCell ref="M14:N14"/>
    <mergeCell ref="Y14:Z14"/>
    <mergeCell ref="AA14:AB14"/>
    <mergeCell ref="Q14:R14"/>
    <mergeCell ref="AO13:AP13"/>
    <mergeCell ref="AQ13:AR13"/>
    <mergeCell ref="AS13:AT13"/>
    <mergeCell ref="E14:F14"/>
    <mergeCell ref="G14:H14"/>
    <mergeCell ref="I14:J14"/>
    <mergeCell ref="K14:L14"/>
    <mergeCell ref="O14:P14"/>
    <mergeCell ref="S14:T14"/>
    <mergeCell ref="U14:V14"/>
    <mergeCell ref="AG13:AH13"/>
    <mergeCell ref="AI13:AJ13"/>
    <mergeCell ref="AK13:AL13"/>
    <mergeCell ref="AM13:AN13"/>
    <mergeCell ref="Y13:Z13"/>
    <mergeCell ref="AA13:AB13"/>
    <mergeCell ref="AC13:AD13"/>
    <mergeCell ref="AE13:AF13"/>
    <mergeCell ref="S13:T13"/>
    <mergeCell ref="U13:V13"/>
    <mergeCell ref="W13:X13"/>
    <mergeCell ref="M13:N13"/>
    <mergeCell ref="E13:F13"/>
    <mergeCell ref="G13:H13"/>
    <mergeCell ref="I13:J13"/>
    <mergeCell ref="O13:P13"/>
    <mergeCell ref="K13:L13"/>
    <mergeCell ref="AK8:AL8"/>
    <mergeCell ref="AM8:AN8"/>
    <mergeCell ref="AO8:AP8"/>
    <mergeCell ref="AQ8:AR8"/>
    <mergeCell ref="AC8:AD8"/>
    <mergeCell ref="AE8:AF8"/>
    <mergeCell ref="AG8:AH8"/>
    <mergeCell ref="AI8:AJ8"/>
    <mergeCell ref="W8:X8"/>
    <mergeCell ref="M8:N8"/>
    <mergeCell ref="Y8:Z8"/>
    <mergeCell ref="AA8:AB8"/>
    <mergeCell ref="S8:T8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AQ11:AR11"/>
    <mergeCell ref="I12:J12"/>
    <mergeCell ref="K12:L12"/>
    <mergeCell ref="O12:P12"/>
    <mergeCell ref="S12:T12"/>
    <mergeCell ref="U12:V12"/>
    <mergeCell ref="W12:X12"/>
    <mergeCell ref="M12:N12"/>
    <mergeCell ref="Y12:Z12"/>
    <mergeCell ref="AA12:AB12"/>
    <mergeCell ref="AI11:AJ11"/>
    <mergeCell ref="AK11:AL11"/>
    <mergeCell ref="AM11:AN11"/>
    <mergeCell ref="AO11:AP11"/>
    <mergeCell ref="AA11:AB11"/>
    <mergeCell ref="AC11:AD11"/>
    <mergeCell ref="AE11:AF11"/>
    <mergeCell ref="AG11:AH11"/>
    <mergeCell ref="U11:V11"/>
    <mergeCell ref="W11:X11"/>
    <mergeCell ref="M11:N11"/>
    <mergeCell ref="Y11:Z11"/>
    <mergeCell ref="I11:J11"/>
    <mergeCell ref="K11:L11"/>
    <mergeCell ref="O11:P11"/>
    <mergeCell ref="S11:T11"/>
    <mergeCell ref="E11:F11"/>
    <mergeCell ref="E12:F12"/>
    <mergeCell ref="G11:H11"/>
    <mergeCell ref="G12:H12"/>
    <mergeCell ref="A1:AQ2"/>
    <mergeCell ref="G7:H7"/>
    <mergeCell ref="G8:H8"/>
    <mergeCell ref="I8:J8"/>
    <mergeCell ref="K8:L8"/>
    <mergeCell ref="O8:P8"/>
    <mergeCell ref="Q8:R8"/>
    <mergeCell ref="U8:V8"/>
    <mergeCell ref="A3:C3"/>
    <mergeCell ref="A4:C4"/>
    <mergeCell ref="W3:Y3"/>
    <mergeCell ref="W4:Y4"/>
    <mergeCell ref="D3:V3"/>
    <mergeCell ref="D4:V4"/>
    <mergeCell ref="AU1:BA1"/>
    <mergeCell ref="AY3:AZ3"/>
    <mergeCell ref="AU3:AV3"/>
    <mergeCell ref="AW3:AX3"/>
    <mergeCell ref="AU2:BA2"/>
    <mergeCell ref="W15:X15"/>
    <mergeCell ref="Q15:R15"/>
    <mergeCell ref="E15:F15"/>
    <mergeCell ref="G15:H15"/>
    <mergeCell ref="I15:J15"/>
    <mergeCell ref="K15:L15"/>
    <mergeCell ref="AK16:AL16"/>
    <mergeCell ref="AE16:AF16"/>
    <mergeCell ref="AG16:AH16"/>
    <mergeCell ref="M15:N15"/>
    <mergeCell ref="Y15:Z15"/>
    <mergeCell ref="AA15:AB15"/>
    <mergeCell ref="AC15:AD15"/>
    <mergeCell ref="O15:P15"/>
    <mergeCell ref="S15:T15"/>
    <mergeCell ref="U15:V15"/>
    <mergeCell ref="Y16:Z16"/>
    <mergeCell ref="AG15:AH15"/>
    <mergeCell ref="AI15:AJ15"/>
    <mergeCell ref="AE15:AF15"/>
    <mergeCell ref="AA16:AB16"/>
    <mergeCell ref="AC16:AD16"/>
    <mergeCell ref="E16:F16"/>
    <mergeCell ref="G16:H16"/>
    <mergeCell ref="I16:J16"/>
    <mergeCell ref="K16:L16"/>
    <mergeCell ref="O16:P16"/>
    <mergeCell ref="S16:T16"/>
    <mergeCell ref="U16:V16"/>
    <mergeCell ref="G10:H10"/>
    <mergeCell ref="I10:J10"/>
    <mergeCell ref="K10:L10"/>
    <mergeCell ref="M10:N10"/>
    <mergeCell ref="O10:P10"/>
    <mergeCell ref="S10:T10"/>
    <mergeCell ref="M16:N16"/>
    <mergeCell ref="Y10:Z10"/>
    <mergeCell ref="AA10:AB10"/>
    <mergeCell ref="AC10:AD10"/>
    <mergeCell ref="U10:V10"/>
    <mergeCell ref="W10:X10"/>
    <mergeCell ref="AE10:AF10"/>
    <mergeCell ref="AG10:AH10"/>
    <mergeCell ref="AI10:AJ10"/>
    <mergeCell ref="AK10:AL10"/>
    <mergeCell ref="AM10:AN10"/>
    <mergeCell ref="AO10:AP10"/>
    <mergeCell ref="AQ10:AR10"/>
    <mergeCell ref="E18:F18"/>
    <mergeCell ref="G18:H18"/>
    <mergeCell ref="I18:J18"/>
    <mergeCell ref="K18:L18"/>
    <mergeCell ref="O18:P18"/>
    <mergeCell ref="S18:T18"/>
    <mergeCell ref="U18:V18"/>
    <mergeCell ref="W18:X18"/>
    <mergeCell ref="M18:N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U19:V19"/>
    <mergeCell ref="W19:X19"/>
    <mergeCell ref="E19:F19"/>
    <mergeCell ref="G19:H19"/>
    <mergeCell ref="I19:J19"/>
    <mergeCell ref="K19:L19"/>
    <mergeCell ref="AK19:AL19"/>
    <mergeCell ref="M19:N19"/>
    <mergeCell ref="Y19:Z19"/>
    <mergeCell ref="AA19:AB19"/>
    <mergeCell ref="AC19:AD19"/>
    <mergeCell ref="AE19:AF19"/>
    <mergeCell ref="AG19:AH19"/>
    <mergeCell ref="AI19:AJ19"/>
    <mergeCell ref="O19:P19"/>
    <mergeCell ref="S19:T19"/>
    <mergeCell ref="AM19:AN19"/>
    <mergeCell ref="AO19:AP19"/>
    <mergeCell ref="AQ19:AR19"/>
    <mergeCell ref="E20:F20"/>
    <mergeCell ref="G20:H20"/>
    <mergeCell ref="I20:J20"/>
    <mergeCell ref="K20:L20"/>
    <mergeCell ref="O20:P20"/>
    <mergeCell ref="S20:T20"/>
    <mergeCell ref="U20:V20"/>
    <mergeCell ref="AM20:AN20"/>
    <mergeCell ref="AO20:AP20"/>
    <mergeCell ref="AQ20:AR20"/>
    <mergeCell ref="AC20:AD20"/>
    <mergeCell ref="AE20:AF20"/>
    <mergeCell ref="AG20:AH20"/>
    <mergeCell ref="AI20:AJ20"/>
    <mergeCell ref="AK20:AL20"/>
    <mergeCell ref="E17:F17"/>
    <mergeCell ref="G17:H17"/>
    <mergeCell ref="I17:J17"/>
    <mergeCell ref="K17:L17"/>
    <mergeCell ref="M20:N20"/>
    <mergeCell ref="AI17:AJ17"/>
    <mergeCell ref="AK17:AL17"/>
    <mergeCell ref="M17:N17"/>
    <mergeCell ref="Y17:Z17"/>
    <mergeCell ref="AA17:AB17"/>
    <mergeCell ref="AC17:AD17"/>
    <mergeCell ref="AG17:AH17"/>
    <mergeCell ref="Y20:Z20"/>
    <mergeCell ref="AA20:AB20"/>
    <mergeCell ref="O17:P17"/>
    <mergeCell ref="S17:T17"/>
    <mergeCell ref="U17:V17"/>
    <mergeCell ref="W17:X17"/>
    <mergeCell ref="M23:N23"/>
    <mergeCell ref="Y23:Z23"/>
    <mergeCell ref="E22:F22"/>
    <mergeCell ref="G23:H23"/>
    <mergeCell ref="I23:J23"/>
    <mergeCell ref="G22:H22"/>
    <mergeCell ref="I22:J22"/>
    <mergeCell ref="K23:L23"/>
    <mergeCell ref="O23:P23"/>
    <mergeCell ref="S23:T23"/>
    <mergeCell ref="AO23:AP23"/>
    <mergeCell ref="AA23:AB23"/>
    <mergeCell ref="AC23:AD23"/>
    <mergeCell ref="AE23:AF23"/>
    <mergeCell ref="AG23:AH23"/>
    <mergeCell ref="Q30:R30"/>
    <mergeCell ref="AI23:AJ23"/>
    <mergeCell ref="AK23:AL23"/>
    <mergeCell ref="AM23:AN23"/>
    <mergeCell ref="U23:V23"/>
    <mergeCell ref="W23:X23"/>
    <mergeCell ref="Y27:Z27"/>
    <mergeCell ref="AA27:AB27"/>
    <mergeCell ref="AC27:AD27"/>
    <mergeCell ref="Q27:R27"/>
    <mergeCell ref="E30:F30"/>
    <mergeCell ref="G31:H31"/>
    <mergeCell ref="I31:J31"/>
    <mergeCell ref="M30:N30"/>
    <mergeCell ref="K31:L31"/>
    <mergeCell ref="U31:V31"/>
    <mergeCell ref="W31:X31"/>
    <mergeCell ref="M31:N31"/>
    <mergeCell ref="Y31:Z31"/>
    <mergeCell ref="Q31:R31"/>
    <mergeCell ref="O31:P31"/>
    <mergeCell ref="S31:T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E34:F34"/>
    <mergeCell ref="G32:H32"/>
    <mergeCell ref="I32:J32"/>
    <mergeCell ref="K32:L32"/>
    <mergeCell ref="G34:H34"/>
    <mergeCell ref="I34:J34"/>
    <mergeCell ref="K34:L34"/>
    <mergeCell ref="E32:F32"/>
    <mergeCell ref="G33:H33"/>
    <mergeCell ref="I33:J33"/>
    <mergeCell ref="G21:H21"/>
    <mergeCell ref="I21:J21"/>
    <mergeCell ref="K21:L21"/>
    <mergeCell ref="M21:N21"/>
    <mergeCell ref="O21:P21"/>
    <mergeCell ref="S21:T21"/>
    <mergeCell ref="U21:V21"/>
    <mergeCell ref="W21:X21"/>
    <mergeCell ref="AO21:AP21"/>
    <mergeCell ref="E9:F9"/>
    <mergeCell ref="G9:H9"/>
    <mergeCell ref="I9:J9"/>
    <mergeCell ref="K9:L9"/>
    <mergeCell ref="O9:P9"/>
    <mergeCell ref="S9:T9"/>
    <mergeCell ref="U9:V9"/>
    <mergeCell ref="AE21:AF21"/>
    <mergeCell ref="AG21:AH21"/>
    <mergeCell ref="Y9:Z9"/>
    <mergeCell ref="AA9:AB9"/>
    <mergeCell ref="Q9:R9"/>
    <mergeCell ref="AM21:AN21"/>
    <mergeCell ref="AI21:AJ21"/>
    <mergeCell ref="AK21:AL21"/>
    <mergeCell ref="Y21:Z21"/>
    <mergeCell ref="AA21:AB21"/>
    <mergeCell ref="AC21:AD21"/>
    <mergeCell ref="W20:X20"/>
    <mergeCell ref="AK9:AL9"/>
    <mergeCell ref="AM9:AN9"/>
    <mergeCell ref="AO9:AP9"/>
    <mergeCell ref="E21:F21"/>
    <mergeCell ref="AC9:AD9"/>
    <mergeCell ref="AE9:AF9"/>
    <mergeCell ref="AG9:AH9"/>
    <mergeCell ref="AI9:AJ9"/>
    <mergeCell ref="W9:X9"/>
    <mergeCell ref="M9:N9"/>
    <mergeCell ref="Y22:Z22"/>
    <mergeCell ref="AA22:AB22"/>
    <mergeCell ref="K22:L22"/>
    <mergeCell ref="O22:P22"/>
    <mergeCell ref="S22:T22"/>
    <mergeCell ref="U22:V22"/>
    <mergeCell ref="AK22:AL22"/>
    <mergeCell ref="AM22:AN22"/>
    <mergeCell ref="AO22:AP22"/>
    <mergeCell ref="E31:F31"/>
    <mergeCell ref="AC22:AD22"/>
    <mergeCell ref="AE22:AF22"/>
    <mergeCell ref="AG22:AH22"/>
    <mergeCell ref="AI22:AJ22"/>
    <mergeCell ref="W22:X22"/>
    <mergeCell ref="M22:N22"/>
    <mergeCell ref="U32:V32"/>
    <mergeCell ref="W32:X32"/>
    <mergeCell ref="M32:N32"/>
    <mergeCell ref="Y32:Z32"/>
    <mergeCell ref="Q32:R32"/>
    <mergeCell ref="O32:P32"/>
    <mergeCell ref="S32:T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M34:N34"/>
    <mergeCell ref="O34:P34"/>
    <mergeCell ref="Y34:Z34"/>
    <mergeCell ref="AA34:AB34"/>
    <mergeCell ref="Q34:R34"/>
    <mergeCell ref="S34:T34"/>
    <mergeCell ref="U34:V34"/>
    <mergeCell ref="W34:X34"/>
    <mergeCell ref="AM34:AN34"/>
    <mergeCell ref="AO34:AP34"/>
    <mergeCell ref="AC34:AD34"/>
    <mergeCell ref="AE34:AF34"/>
    <mergeCell ref="AG34:AH34"/>
    <mergeCell ref="AI34:AJ34"/>
    <mergeCell ref="AK34:AL34"/>
    <mergeCell ref="E35:F35"/>
    <mergeCell ref="G35:H35"/>
    <mergeCell ref="I35:J35"/>
    <mergeCell ref="K35:L35"/>
    <mergeCell ref="M35:N35"/>
    <mergeCell ref="Q35:R35"/>
    <mergeCell ref="S35:T35"/>
    <mergeCell ref="U35:V35"/>
    <mergeCell ref="W35:X35"/>
    <mergeCell ref="O35: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E36:F36"/>
    <mergeCell ref="G36:H36"/>
    <mergeCell ref="I36:J36"/>
    <mergeCell ref="K36:L36"/>
    <mergeCell ref="M36:N36"/>
    <mergeCell ref="Q36:R36"/>
    <mergeCell ref="S36:T36"/>
    <mergeCell ref="U36:V36"/>
    <mergeCell ref="W36:X36"/>
    <mergeCell ref="O36:P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E39:F39"/>
    <mergeCell ref="G39:H39"/>
    <mergeCell ref="I39:J39"/>
    <mergeCell ref="K39:L39"/>
    <mergeCell ref="M39:N39"/>
    <mergeCell ref="Q39:R39"/>
    <mergeCell ref="S39:T39"/>
    <mergeCell ref="U39:V39"/>
    <mergeCell ref="W39:X39"/>
    <mergeCell ref="O39:P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E40:F40"/>
    <mergeCell ref="G40:H40"/>
    <mergeCell ref="I40:J40"/>
    <mergeCell ref="K40:L40"/>
    <mergeCell ref="M40:N40"/>
    <mergeCell ref="Q40:R40"/>
    <mergeCell ref="S40:T40"/>
    <mergeCell ref="U40:V40"/>
    <mergeCell ref="W40:X40"/>
    <mergeCell ref="O40:P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Z3:AQ3"/>
    <mergeCell ref="Z4:AQ4"/>
    <mergeCell ref="BA8:BB8"/>
    <mergeCell ref="AS11:AT11"/>
    <mergeCell ref="AU11:AV11"/>
    <mergeCell ref="AW11:AX11"/>
    <mergeCell ref="AY11:AZ11"/>
    <mergeCell ref="BA11:BB11"/>
    <mergeCell ref="AS8:AT8"/>
    <mergeCell ref="AU8:AV8"/>
    <mergeCell ref="AW8:AX8"/>
    <mergeCell ref="AY8:AZ8"/>
    <mergeCell ref="BC8:BD8"/>
    <mergeCell ref="BE8:BF8"/>
    <mergeCell ref="BG8:BH8"/>
    <mergeCell ref="BI8:BJ8"/>
    <mergeCell ref="BC11:BD11"/>
    <mergeCell ref="BE11:BF11"/>
    <mergeCell ref="BG11:BH11"/>
    <mergeCell ref="BI11:BJ11"/>
    <mergeCell ref="BG9:BH9"/>
    <mergeCell ref="BI9:BJ9"/>
    <mergeCell ref="BI10:BJ10"/>
    <mergeCell ref="BC12:BD12"/>
    <mergeCell ref="BE12:BF12"/>
    <mergeCell ref="BG12:BH12"/>
    <mergeCell ref="AS12:AT12"/>
    <mergeCell ref="AU12:AV12"/>
    <mergeCell ref="AW12:AX12"/>
    <mergeCell ref="AY12:AZ12"/>
    <mergeCell ref="BI12:BJ12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A12:BB12"/>
    <mergeCell ref="BK17:BL17"/>
    <mergeCell ref="BG15:BH15"/>
    <mergeCell ref="AU14:AV14"/>
    <mergeCell ref="AW14:AX14"/>
    <mergeCell ref="AY14:AZ14"/>
    <mergeCell ref="BA14:BB14"/>
    <mergeCell ref="BK14:BL14"/>
    <mergeCell ref="BK16:BL16"/>
    <mergeCell ref="BA17:BB17"/>
    <mergeCell ref="BC17:BD17"/>
    <mergeCell ref="BK13:BL13"/>
    <mergeCell ref="BC14:BD14"/>
    <mergeCell ref="BE14:BF14"/>
    <mergeCell ref="BG14:BH14"/>
    <mergeCell ref="BI14:BJ14"/>
    <mergeCell ref="BE17:BF17"/>
    <mergeCell ref="BG17:BH17"/>
    <mergeCell ref="AU15:AV15"/>
    <mergeCell ref="AW15:AX15"/>
    <mergeCell ref="AY15:AZ15"/>
    <mergeCell ref="AU17:AV17"/>
    <mergeCell ref="AW17:AX17"/>
    <mergeCell ref="AY17:AZ17"/>
    <mergeCell ref="BI15:BJ15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AS10:AT10"/>
    <mergeCell ref="AU10:AV10"/>
    <mergeCell ref="AW10:AX10"/>
    <mergeCell ref="AY10:AZ10"/>
    <mergeCell ref="BC18:BD18"/>
    <mergeCell ref="BE18:BF18"/>
    <mergeCell ref="BG18:BH18"/>
    <mergeCell ref="BA10:BB10"/>
    <mergeCell ref="BC10:BD10"/>
    <mergeCell ref="BE10:BF10"/>
    <mergeCell ref="BG10:BH10"/>
    <mergeCell ref="BA15:BB15"/>
    <mergeCell ref="BC15:BD15"/>
    <mergeCell ref="BE15:BF15"/>
    <mergeCell ref="AS19:AT19"/>
    <mergeCell ref="AU19:AV19"/>
    <mergeCell ref="AW19:AX19"/>
    <mergeCell ref="AY19:AZ19"/>
    <mergeCell ref="BE20:BF20"/>
    <mergeCell ref="BG20:BH20"/>
    <mergeCell ref="BA19:BB19"/>
    <mergeCell ref="BC19:BD19"/>
    <mergeCell ref="BE19:BF19"/>
    <mergeCell ref="BG19:BH19"/>
    <mergeCell ref="BA20:BB20"/>
    <mergeCell ref="BC20:BD20"/>
    <mergeCell ref="AS20:AT20"/>
    <mergeCell ref="AU20:AV20"/>
    <mergeCell ref="AW20:AX20"/>
    <mergeCell ref="AY20:AZ20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AY9:AZ9"/>
    <mergeCell ref="BA9:BB9"/>
    <mergeCell ref="BC9:BD9"/>
    <mergeCell ref="BE9:BF9"/>
    <mergeCell ref="AU22:AV22"/>
    <mergeCell ref="AW22:AX22"/>
    <mergeCell ref="AQ9:AR9"/>
    <mergeCell ref="AS9:AT9"/>
    <mergeCell ref="AU9:AV9"/>
    <mergeCell ref="AW9:AX9"/>
    <mergeCell ref="AQ21:AR21"/>
    <mergeCell ref="AS21:AT21"/>
    <mergeCell ref="AU21:AV21"/>
    <mergeCell ref="AW21:AX21"/>
    <mergeCell ref="AY22:AZ22"/>
    <mergeCell ref="BA22:BB22"/>
    <mergeCell ref="BC22:BD22"/>
    <mergeCell ref="BE22:BF22"/>
    <mergeCell ref="BG22:BH2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AU35:AV35"/>
    <mergeCell ref="AW35:AX35"/>
    <mergeCell ref="BG34:BH34"/>
    <mergeCell ref="AY34:AZ34"/>
    <mergeCell ref="BA34:BB34"/>
    <mergeCell ref="BC34:BD34"/>
    <mergeCell ref="BE34:BF34"/>
    <mergeCell ref="AU34:AV34"/>
    <mergeCell ref="AW34:AX34"/>
    <mergeCell ref="BE36:BF36"/>
    <mergeCell ref="BG36:BH36"/>
    <mergeCell ref="AY35:AZ35"/>
    <mergeCell ref="BA35:BB35"/>
    <mergeCell ref="BC35:BD35"/>
    <mergeCell ref="BE35:BF35"/>
    <mergeCell ref="AU39:AV39"/>
    <mergeCell ref="AW39:AX39"/>
    <mergeCell ref="BG35:BH35"/>
    <mergeCell ref="AQ36:AR36"/>
    <mergeCell ref="AS36:AT36"/>
    <mergeCell ref="AU36:AV36"/>
    <mergeCell ref="AW36:AX36"/>
    <mergeCell ref="AY36:AZ36"/>
    <mergeCell ref="BA36:BB36"/>
    <mergeCell ref="BC36:BD36"/>
    <mergeCell ref="BG40:BH40"/>
    <mergeCell ref="AY40:AZ40"/>
    <mergeCell ref="BA40:BB40"/>
    <mergeCell ref="BC40:BD40"/>
    <mergeCell ref="BE40:BF40"/>
    <mergeCell ref="AQ40:AR40"/>
    <mergeCell ref="AS40:AT40"/>
    <mergeCell ref="AU40:AV40"/>
    <mergeCell ref="AW40:AX40"/>
    <mergeCell ref="AQ39:AR39"/>
    <mergeCell ref="AS39:AT39"/>
    <mergeCell ref="AE17:AF17"/>
    <mergeCell ref="AI16:AJ16"/>
    <mergeCell ref="AQ35:AR35"/>
    <mergeCell ref="AS35:AT35"/>
    <mergeCell ref="AQ34:AR34"/>
    <mergeCell ref="AS34:AT34"/>
    <mergeCell ref="AQ22:AR22"/>
    <mergeCell ref="AS22:AT22"/>
    <mergeCell ref="BG39:BH39"/>
    <mergeCell ref="AY39:AZ39"/>
    <mergeCell ref="BA39:BB39"/>
    <mergeCell ref="BC39:BD39"/>
    <mergeCell ref="BE39:BF39"/>
    <mergeCell ref="W16:X16"/>
    <mergeCell ref="AQ17:AR17"/>
    <mergeCell ref="AS15:AT15"/>
    <mergeCell ref="AM15:AN15"/>
    <mergeCell ref="AO15:AP15"/>
    <mergeCell ref="AQ15:AR15"/>
    <mergeCell ref="AQ16:AR16"/>
    <mergeCell ref="AO16:AP16"/>
    <mergeCell ref="AM17:AN17"/>
    <mergeCell ref="AK15:AL15"/>
    <mergeCell ref="AM16:AN16"/>
    <mergeCell ref="AW18:AX18"/>
    <mergeCell ref="AY18:AZ18"/>
    <mergeCell ref="BA18:BB18"/>
    <mergeCell ref="AS18:AT18"/>
    <mergeCell ref="AS17:AT17"/>
    <mergeCell ref="AO17:AP17"/>
    <mergeCell ref="BG21:BH21"/>
    <mergeCell ref="AY21:AZ21"/>
    <mergeCell ref="BA21:BB21"/>
    <mergeCell ref="BC21:BD21"/>
    <mergeCell ref="BE21:BF21"/>
    <mergeCell ref="AS14:AT14"/>
    <mergeCell ref="AU18:AV18"/>
    <mergeCell ref="BI17:BJ17"/>
    <mergeCell ref="BI36:BJ36"/>
    <mergeCell ref="BI19:BJ19"/>
    <mergeCell ref="BI20:BJ20"/>
    <mergeCell ref="BI33:BJ33"/>
    <mergeCell ref="BI24:BJ24"/>
    <mergeCell ref="BI18:BJ18"/>
    <mergeCell ref="BI31:BJ31"/>
    <mergeCell ref="BI21:BJ21"/>
    <mergeCell ref="BI22:BJ22"/>
    <mergeCell ref="BI39:BJ39"/>
    <mergeCell ref="BI40:BJ40"/>
    <mergeCell ref="BI32:BJ32"/>
    <mergeCell ref="BI34:BJ34"/>
    <mergeCell ref="BI35:BJ35"/>
    <mergeCell ref="BI23:BJ23"/>
    <mergeCell ref="BI38:BJ38"/>
    <mergeCell ref="A51:D52"/>
    <mergeCell ref="E51:F52"/>
    <mergeCell ref="G51:H51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BK72:BL72"/>
    <mergeCell ref="BM72:BN72"/>
    <mergeCell ref="BO72:BP72"/>
    <mergeCell ref="BQ72:BR72"/>
    <mergeCell ref="BS72:BT72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BE73:BF73"/>
    <mergeCell ref="BG73:BH73"/>
    <mergeCell ref="BI73:BJ73"/>
    <mergeCell ref="BK73:BL73"/>
    <mergeCell ref="BM73:BN73"/>
    <mergeCell ref="BO73:BP73"/>
    <mergeCell ref="BQ73:BR73"/>
    <mergeCell ref="BS73:BT73"/>
    <mergeCell ref="A74:B74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A75:B7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A76:B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M76:BN76"/>
    <mergeCell ref="BO76:BP76"/>
    <mergeCell ref="BQ76:BR76"/>
    <mergeCell ref="BS76:BT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A80:B80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Q80:BR80"/>
    <mergeCell ref="BS80:BT80"/>
    <mergeCell ref="A81:B81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BC81:BD81"/>
    <mergeCell ref="BE81:BF81"/>
    <mergeCell ref="BG81:BH81"/>
    <mergeCell ref="BI81:BJ81"/>
    <mergeCell ref="BK81:BL81"/>
    <mergeCell ref="BM81:BN81"/>
    <mergeCell ref="BO81:BP81"/>
    <mergeCell ref="BQ81:BR81"/>
    <mergeCell ref="BS81:BT81"/>
    <mergeCell ref="A82:B82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A84:B84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O84:BP84"/>
    <mergeCell ref="BQ84:BR84"/>
    <mergeCell ref="BS84:BT84"/>
    <mergeCell ref="BG84:BH84"/>
    <mergeCell ref="BI84:BJ84"/>
    <mergeCell ref="BK84:BL84"/>
    <mergeCell ref="BM84:BN84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BK88:BL88"/>
    <mergeCell ref="BM88:BN88"/>
    <mergeCell ref="BO88:BP88"/>
    <mergeCell ref="BQ88:BR88"/>
    <mergeCell ref="BS88:BT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BG89:BH89"/>
    <mergeCell ref="BI89:BJ89"/>
    <mergeCell ref="BK89:BL89"/>
    <mergeCell ref="BM89:BN89"/>
    <mergeCell ref="BO89:BP89"/>
    <mergeCell ref="BQ89:BR89"/>
    <mergeCell ref="BS89:BT89"/>
    <mergeCell ref="A90:B90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BM90:BN90"/>
    <mergeCell ref="BO90:BP90"/>
    <mergeCell ref="BQ90:BR90"/>
    <mergeCell ref="BS90:BT90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Q10:R10"/>
    <mergeCell ref="Q11:R11"/>
    <mergeCell ref="Q12:R12"/>
    <mergeCell ref="Q13:R13"/>
    <mergeCell ref="Q16:R16"/>
    <mergeCell ref="Q17:R17"/>
    <mergeCell ref="Q18:R18"/>
    <mergeCell ref="Q19:R19"/>
    <mergeCell ref="Q20:R20"/>
    <mergeCell ref="Q21:R21"/>
    <mergeCell ref="Q22:R22"/>
    <mergeCell ref="Q23:R23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87" r:id="rId1"/>
  <rowBreaks count="1" manualBreakCount="1">
    <brk id="50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S90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68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69</v>
      </c>
      <c r="AS1" s="283"/>
      <c r="AT1" s="284"/>
      <c r="AU1" s="335" t="s">
        <v>70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71</v>
      </c>
      <c r="AS2" s="4"/>
      <c r="AT2" s="5"/>
      <c r="AU2" s="273" t="s">
        <v>630</v>
      </c>
      <c r="AV2" s="378"/>
      <c r="AW2" s="378"/>
      <c r="AX2" s="378"/>
      <c r="AY2" s="378"/>
      <c r="AZ2" s="378"/>
      <c r="BA2" s="503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72</v>
      </c>
      <c r="B3" s="309"/>
      <c r="C3" s="310"/>
      <c r="D3" s="287" t="s">
        <v>73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74</v>
      </c>
      <c r="X3" s="174"/>
      <c r="Y3" s="285"/>
      <c r="Z3" s="173" t="s">
        <v>75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76</v>
      </c>
      <c r="AS3" s="278"/>
      <c r="AT3" s="279"/>
      <c r="AU3" s="215">
        <v>0</v>
      </c>
      <c r="AV3" s="215"/>
      <c r="AW3" s="272">
        <v>1</v>
      </c>
      <c r="AX3" s="272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77</v>
      </c>
      <c r="B4" s="170"/>
      <c r="C4" s="286"/>
      <c r="D4" s="506" t="s">
        <v>131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78</v>
      </c>
      <c r="X4" s="170"/>
      <c r="Y4" s="286"/>
      <c r="Z4" s="169" t="s">
        <v>79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80</v>
      </c>
      <c r="AS4" s="275"/>
      <c r="AT4" s="276"/>
      <c r="AU4" s="7"/>
      <c r="AV4" s="15">
        <v>1</v>
      </c>
      <c r="AW4" s="7"/>
      <c r="AX4" s="7" t="s">
        <v>81</v>
      </c>
      <c r="AY4" s="7"/>
      <c r="AZ4" s="16">
        <v>2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4" t="s">
        <v>82</v>
      </c>
      <c r="B6" s="41"/>
      <c r="C6" s="491" t="s">
        <v>83</v>
      </c>
      <c r="D6" s="492"/>
      <c r="E6" s="492"/>
      <c r="F6" s="492"/>
      <c r="G6" s="492"/>
      <c r="H6" s="492"/>
      <c r="I6" s="492"/>
      <c r="J6" s="492"/>
      <c r="K6" s="492"/>
      <c r="L6" s="492"/>
      <c r="M6" s="493"/>
      <c r="N6" s="341" t="s">
        <v>84</v>
      </c>
      <c r="O6" s="497"/>
      <c r="P6" s="497"/>
      <c r="Q6" s="497"/>
      <c r="R6" s="497"/>
      <c r="S6" s="497"/>
      <c r="T6" s="498"/>
      <c r="U6" s="341" t="s">
        <v>85</v>
      </c>
      <c r="V6" s="497"/>
      <c r="W6" s="497"/>
      <c r="X6" s="497"/>
      <c r="Y6" s="497"/>
      <c r="Z6" s="498"/>
      <c r="AA6" s="341" t="s">
        <v>86</v>
      </c>
      <c r="AB6" s="497"/>
      <c r="AC6" s="497"/>
      <c r="AD6" s="497"/>
      <c r="AE6" s="497"/>
      <c r="AF6" s="497"/>
      <c r="AG6" s="497"/>
      <c r="AH6" s="497"/>
      <c r="AI6" s="498"/>
      <c r="AJ6" s="53"/>
      <c r="AK6" s="521" t="s">
        <v>52</v>
      </c>
      <c r="AL6" s="440"/>
      <c r="AM6" s="299" t="s">
        <v>87</v>
      </c>
      <c r="AN6" s="300"/>
      <c r="AO6" s="499"/>
      <c r="AP6" s="300"/>
      <c r="AQ6" s="501" t="s">
        <v>164</v>
      </c>
      <c r="AR6" s="502"/>
      <c r="AS6" s="299"/>
      <c r="AT6" s="500"/>
      <c r="AU6" s="61"/>
      <c r="AV6" s="52"/>
      <c r="AW6" s="61"/>
      <c r="AX6" s="42"/>
      <c r="AY6" s="61"/>
      <c r="AZ6" s="54"/>
      <c r="BA6" s="55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343" t="s">
        <v>88</v>
      </c>
      <c r="B7" s="487"/>
      <c r="C7" s="494"/>
      <c r="D7" s="495"/>
      <c r="E7" s="495"/>
      <c r="F7" s="495"/>
      <c r="G7" s="495"/>
      <c r="H7" s="495"/>
      <c r="I7" s="495"/>
      <c r="J7" s="495"/>
      <c r="K7" s="495"/>
      <c r="L7" s="495"/>
      <c r="M7" s="496"/>
      <c r="N7" s="488"/>
      <c r="O7" s="489"/>
      <c r="P7" s="489"/>
      <c r="Q7" s="489"/>
      <c r="R7" s="489"/>
      <c r="S7" s="489"/>
      <c r="T7" s="490"/>
      <c r="U7" s="488" t="s">
        <v>89</v>
      </c>
      <c r="V7" s="489"/>
      <c r="W7" s="489"/>
      <c r="X7" s="489"/>
      <c r="Y7" s="489"/>
      <c r="Z7" s="490"/>
      <c r="AA7" s="488"/>
      <c r="AB7" s="489"/>
      <c r="AC7" s="489"/>
      <c r="AD7" s="489"/>
      <c r="AE7" s="489"/>
      <c r="AF7" s="489"/>
      <c r="AG7" s="489"/>
      <c r="AH7" s="489"/>
      <c r="AI7" s="490"/>
      <c r="AJ7" s="33" t="s">
        <v>90</v>
      </c>
      <c r="AK7" s="522" t="s">
        <v>53</v>
      </c>
      <c r="AL7" s="523"/>
      <c r="AM7" s="463" t="s">
        <v>92</v>
      </c>
      <c r="AN7" s="464"/>
      <c r="AO7" s="465" t="s">
        <v>83</v>
      </c>
      <c r="AP7" s="464"/>
      <c r="AQ7" s="465" t="s">
        <v>159</v>
      </c>
      <c r="AR7" s="301"/>
      <c r="AS7" s="463"/>
      <c r="AT7" s="463"/>
      <c r="AU7" s="57"/>
      <c r="AV7" s="62"/>
      <c r="AW7" s="57"/>
      <c r="AX7" s="43"/>
      <c r="AY7" s="57"/>
      <c r="AZ7" s="34"/>
      <c r="BA7" s="56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343" t="s">
        <v>93</v>
      </c>
      <c r="B8" s="487"/>
      <c r="C8" s="525" t="s">
        <v>28</v>
      </c>
      <c r="D8" s="526"/>
      <c r="E8" s="466" t="s">
        <v>95</v>
      </c>
      <c r="F8" s="467"/>
      <c r="G8" s="466" t="s">
        <v>96</v>
      </c>
      <c r="H8" s="467"/>
      <c r="I8" s="466" t="s">
        <v>97</v>
      </c>
      <c r="J8" s="467"/>
      <c r="K8" s="475" t="s">
        <v>98</v>
      </c>
      <c r="L8" s="466" t="s">
        <v>99</v>
      </c>
      <c r="M8" s="485"/>
      <c r="N8" s="409" t="s">
        <v>100</v>
      </c>
      <c r="O8" s="466" t="s">
        <v>670</v>
      </c>
      <c r="P8" s="467"/>
      <c r="Q8" s="466" t="s">
        <v>102</v>
      </c>
      <c r="R8" s="467"/>
      <c r="S8" s="466" t="s">
        <v>103</v>
      </c>
      <c r="T8" s="485"/>
      <c r="U8" s="525" t="s">
        <v>44</v>
      </c>
      <c r="V8" s="526"/>
      <c r="W8" s="466" t="s">
        <v>105</v>
      </c>
      <c r="X8" s="467"/>
      <c r="Y8" s="475" t="s">
        <v>106</v>
      </c>
      <c r="Z8" s="477" t="s">
        <v>107</v>
      </c>
      <c r="AA8" s="525" t="s">
        <v>47</v>
      </c>
      <c r="AB8" s="526"/>
      <c r="AC8" s="466" t="s">
        <v>109</v>
      </c>
      <c r="AD8" s="467"/>
      <c r="AE8" s="46" t="s">
        <v>90</v>
      </c>
      <c r="AF8" s="466" t="s">
        <v>110</v>
      </c>
      <c r="AG8" s="470"/>
      <c r="AH8" s="304" t="s">
        <v>1</v>
      </c>
      <c r="AI8" s="524"/>
      <c r="AJ8" s="33" t="s">
        <v>111</v>
      </c>
      <c r="AK8" s="522" t="s">
        <v>54</v>
      </c>
      <c r="AL8" s="523"/>
      <c r="AM8" s="463" t="s">
        <v>113</v>
      </c>
      <c r="AN8" s="464"/>
      <c r="AO8" s="465" t="s">
        <v>114</v>
      </c>
      <c r="AP8" s="464"/>
      <c r="AQ8" s="465" t="s">
        <v>156</v>
      </c>
      <c r="AR8" s="301"/>
      <c r="AS8" s="463"/>
      <c r="AT8" s="463"/>
      <c r="AU8" s="57"/>
      <c r="AV8" s="62"/>
      <c r="AW8" s="57"/>
      <c r="AX8" s="58"/>
      <c r="AY8" s="37"/>
      <c r="AZ8" s="34"/>
      <c r="BA8" s="56"/>
      <c r="BB8" s="533" t="s">
        <v>163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" t="s">
        <v>82</v>
      </c>
      <c r="B9" s="66"/>
      <c r="C9" s="527"/>
      <c r="D9" s="528"/>
      <c r="E9" s="468"/>
      <c r="F9" s="469"/>
      <c r="G9" s="468"/>
      <c r="H9" s="469"/>
      <c r="I9" s="468"/>
      <c r="J9" s="469"/>
      <c r="K9" s="476"/>
      <c r="L9" s="468"/>
      <c r="M9" s="486"/>
      <c r="N9" s="410"/>
      <c r="O9" s="468"/>
      <c r="P9" s="469"/>
      <c r="Q9" s="468"/>
      <c r="R9" s="469"/>
      <c r="S9" s="468"/>
      <c r="T9" s="486"/>
      <c r="U9" s="527"/>
      <c r="V9" s="528"/>
      <c r="W9" s="468"/>
      <c r="X9" s="469"/>
      <c r="Y9" s="476"/>
      <c r="Z9" s="478"/>
      <c r="AA9" s="527"/>
      <c r="AB9" s="528"/>
      <c r="AC9" s="468"/>
      <c r="AD9" s="469"/>
      <c r="AE9" s="51" t="s">
        <v>115</v>
      </c>
      <c r="AF9" s="471"/>
      <c r="AG9" s="472"/>
      <c r="AH9" s="509" t="s">
        <v>50</v>
      </c>
      <c r="AI9" s="510"/>
      <c r="AJ9" s="67"/>
      <c r="AK9" s="529" t="s">
        <v>55</v>
      </c>
      <c r="AL9" s="530"/>
      <c r="AM9" s="399" t="s">
        <v>118</v>
      </c>
      <c r="AN9" s="400"/>
      <c r="AO9" s="35"/>
      <c r="AP9" s="60"/>
      <c r="AQ9" s="531">
        <v>7.85</v>
      </c>
      <c r="AR9" s="532"/>
      <c r="AS9" s="186"/>
      <c r="AT9" s="185"/>
      <c r="AU9" s="48"/>
      <c r="AV9" s="63"/>
      <c r="AW9" s="48"/>
      <c r="AX9" s="47"/>
      <c r="AY9" s="38"/>
      <c r="AZ9" s="36"/>
      <c r="BA9" s="59"/>
      <c r="BB9" s="364" t="s">
        <v>162</v>
      </c>
      <c r="BC9" s="365"/>
      <c r="BD9" s="235" t="s">
        <v>160</v>
      </c>
      <c r="BE9" s="162"/>
      <c r="BF9" s="365" t="s">
        <v>161</v>
      </c>
      <c r="BG9" s="365"/>
      <c r="BH9" s="13"/>
      <c r="BI9" s="13"/>
      <c r="BJ9" s="13"/>
    </row>
    <row r="10" spans="1:62" ht="11.25" customHeight="1">
      <c r="A10" s="443">
        <v>200</v>
      </c>
      <c r="B10" s="444"/>
      <c r="C10" s="429">
        <v>180</v>
      </c>
      <c r="D10" s="426"/>
      <c r="E10" s="430">
        <v>90</v>
      </c>
      <c r="F10" s="424"/>
      <c r="G10" s="412">
        <v>160</v>
      </c>
      <c r="H10" s="424"/>
      <c r="I10" s="424">
        <v>350</v>
      </c>
      <c r="J10" s="411"/>
      <c r="K10" s="44">
        <v>6</v>
      </c>
      <c r="L10" s="411">
        <v>0</v>
      </c>
      <c r="M10" s="412"/>
      <c r="N10" s="45">
        <v>6</v>
      </c>
      <c r="O10" s="425">
        <v>200</v>
      </c>
      <c r="P10" s="426"/>
      <c r="Q10" s="424">
        <v>30</v>
      </c>
      <c r="R10" s="411"/>
      <c r="S10" s="411">
        <v>65</v>
      </c>
      <c r="T10" s="413"/>
      <c r="U10" s="424">
        <v>210</v>
      </c>
      <c r="V10" s="411"/>
      <c r="W10" s="411">
        <v>110</v>
      </c>
      <c r="X10" s="411"/>
      <c r="Y10" s="44">
        <v>12</v>
      </c>
      <c r="Z10" s="75">
        <v>6</v>
      </c>
      <c r="AA10" s="414">
        <v>100</v>
      </c>
      <c r="AB10" s="411"/>
      <c r="AC10" s="411">
        <v>0</v>
      </c>
      <c r="AD10" s="412"/>
      <c r="AE10" s="44">
        <v>2</v>
      </c>
      <c r="AF10" s="411">
        <v>19</v>
      </c>
      <c r="AG10" s="411"/>
      <c r="AH10" s="411" t="s">
        <v>30</v>
      </c>
      <c r="AI10" s="413"/>
      <c r="AJ10" s="29">
        <v>0</v>
      </c>
      <c r="AK10" s="438">
        <v>5</v>
      </c>
      <c r="AL10" s="439"/>
      <c r="AM10" s="411">
        <v>36</v>
      </c>
      <c r="AN10" s="413"/>
      <c r="AO10" s="414"/>
      <c r="AP10" s="413"/>
      <c r="AQ10" s="434">
        <f>(BB10+BD10+BF10)*AQ9</f>
        <v>8.890452000570676</v>
      </c>
      <c r="AR10" s="435"/>
      <c r="AS10" s="192"/>
      <c r="AT10" s="192"/>
      <c r="AU10" s="32"/>
      <c r="AV10" s="30"/>
      <c r="AW10" s="32"/>
      <c r="AX10" s="31"/>
      <c r="AY10" s="32"/>
      <c r="AZ10" s="31"/>
      <c r="BA10" s="20"/>
      <c r="BB10" s="268">
        <f>((2*A10/2*COS(30/180*PI())+C10)/2*(I10-A10/2*SIN(30/180*PI()))-(PI()/4*A10^2*120/360-2*A10/2*COS(30/180*PI())*A10/2*SIN(30/180*PI()))+(I10-A10/2*SIN(30/180*PI())+IF(AJ10&lt;=2,(I10-A10/2)*AJ10,(I10-A10/2)*(AJ10-2)+(I10-A10/2*SIN(30/180*PI())+I10-A10/2)/2*2))*(G10+E10)/2)*K10/10^9*1000</f>
        <v>0.5320142438364694</v>
      </c>
      <c r="BC10" s="387"/>
      <c r="BD10" s="537">
        <f>(PI()*A10*120/360+2*Q10)*O10*N10/10^9*1000</f>
        <v>0.3233274122871834</v>
      </c>
      <c r="BE10" s="538"/>
      <c r="BF10" s="387">
        <f>U10*W10*Y10/10^9*1000</f>
        <v>0.2772</v>
      </c>
      <c r="BG10" s="387"/>
      <c r="BH10" s="13"/>
      <c r="BI10" s="13"/>
      <c r="BJ10" s="13"/>
    </row>
    <row r="11" spans="1:62" ht="11.25" customHeight="1">
      <c r="A11" s="456">
        <v>300</v>
      </c>
      <c r="B11" s="457"/>
      <c r="C11" s="421">
        <v>270</v>
      </c>
      <c r="D11" s="422"/>
      <c r="E11" s="208">
        <v>90</v>
      </c>
      <c r="F11" s="157"/>
      <c r="G11" s="216">
        <v>160</v>
      </c>
      <c r="H11" s="157"/>
      <c r="I11" s="157">
        <v>400</v>
      </c>
      <c r="J11" s="215"/>
      <c r="K11" s="39">
        <v>6</v>
      </c>
      <c r="L11" s="215">
        <v>0</v>
      </c>
      <c r="M11" s="216"/>
      <c r="N11" s="40">
        <v>6</v>
      </c>
      <c r="O11" s="423">
        <v>200</v>
      </c>
      <c r="P11" s="422"/>
      <c r="Q11" s="157">
        <v>30</v>
      </c>
      <c r="R11" s="215"/>
      <c r="S11" s="215">
        <v>65</v>
      </c>
      <c r="T11" s="217"/>
      <c r="U11" s="157">
        <v>300</v>
      </c>
      <c r="V11" s="215"/>
      <c r="W11" s="215">
        <v>110</v>
      </c>
      <c r="X11" s="215"/>
      <c r="Y11" s="39">
        <v>12</v>
      </c>
      <c r="Z11" s="28">
        <v>6</v>
      </c>
      <c r="AA11" s="219">
        <v>190</v>
      </c>
      <c r="AB11" s="215"/>
      <c r="AC11" s="215">
        <v>0</v>
      </c>
      <c r="AD11" s="216"/>
      <c r="AE11" s="39">
        <v>2</v>
      </c>
      <c r="AF11" s="215">
        <v>19</v>
      </c>
      <c r="AG11" s="215"/>
      <c r="AH11" s="215" t="s">
        <v>30</v>
      </c>
      <c r="AI11" s="217"/>
      <c r="AJ11" s="27">
        <v>0</v>
      </c>
      <c r="AK11" s="223">
        <v>6</v>
      </c>
      <c r="AL11" s="222"/>
      <c r="AM11" s="215">
        <v>45</v>
      </c>
      <c r="AN11" s="217"/>
      <c r="AO11" s="219"/>
      <c r="AP11" s="217"/>
      <c r="AQ11" s="454">
        <f>(BB11+BD11+BF11)*AQ9</f>
        <v>12.409635676726092</v>
      </c>
      <c r="AR11" s="455"/>
      <c r="AS11" s="215"/>
      <c r="AT11" s="216"/>
      <c r="AU11" s="28"/>
      <c r="AV11" s="26"/>
      <c r="AW11" s="28"/>
      <c r="AX11" s="27"/>
      <c r="AY11" s="28"/>
      <c r="AZ11" s="27"/>
      <c r="BA11" s="22"/>
      <c r="BB11" s="229">
        <f aca="true" t="shared" si="0" ref="BB11:BB39">((2*A11/2*COS(30/180*PI())+C11)/2*(I11-A11/2*SIN(30/180*PI()))-(PI()/4*A11^2*120/360-2*A11/2*COS(30/180*PI())*A11/2*SIN(30/180*PI()))+(I11-A11/2*SIN(30/180*PI())+IF(AJ11&lt;=2,(I11-A11/2)*AJ11,(I11-A11/2)*(AJ11-2)+(I11-A11/2*SIN(30/180*PI())+I11-A11/2)/2*2))*(G11+E11)/2)*K11/10^9*1000</f>
        <v>0.7358541907063069</v>
      </c>
      <c r="BC11" s="379"/>
      <c r="BD11" s="535">
        <f aca="true" t="shared" si="1" ref="BD11:BD39">(PI()*A11*120/360+2*Q11)*O11*N11/10^9*1000</f>
        <v>0.4489911184307751</v>
      </c>
      <c r="BE11" s="536"/>
      <c r="BF11" s="379">
        <f aca="true" t="shared" si="2" ref="BF11:BF39">U11*W11*Y11/10^9*1000</f>
        <v>0.39599999999999996</v>
      </c>
      <c r="BG11" s="379"/>
      <c r="BH11" s="13"/>
      <c r="BI11" s="13"/>
      <c r="BJ11" s="13"/>
    </row>
    <row r="12" spans="1:62" ht="11.25" customHeight="1">
      <c r="A12" s="456">
        <v>350</v>
      </c>
      <c r="B12" s="457"/>
      <c r="C12" s="421">
        <v>300</v>
      </c>
      <c r="D12" s="422"/>
      <c r="E12" s="208">
        <v>90</v>
      </c>
      <c r="F12" s="157"/>
      <c r="G12" s="216">
        <v>160</v>
      </c>
      <c r="H12" s="157"/>
      <c r="I12" s="157">
        <v>400</v>
      </c>
      <c r="J12" s="215"/>
      <c r="K12" s="39">
        <v>6</v>
      </c>
      <c r="L12" s="215">
        <v>0</v>
      </c>
      <c r="M12" s="216"/>
      <c r="N12" s="40">
        <v>6</v>
      </c>
      <c r="O12" s="423">
        <v>200</v>
      </c>
      <c r="P12" s="422"/>
      <c r="Q12" s="157">
        <v>30</v>
      </c>
      <c r="R12" s="215"/>
      <c r="S12" s="215">
        <v>65</v>
      </c>
      <c r="T12" s="217"/>
      <c r="U12" s="157">
        <v>330</v>
      </c>
      <c r="V12" s="215"/>
      <c r="W12" s="215">
        <v>110</v>
      </c>
      <c r="X12" s="215"/>
      <c r="Y12" s="39">
        <v>12</v>
      </c>
      <c r="Z12" s="28">
        <v>6</v>
      </c>
      <c r="AA12" s="219">
        <v>220</v>
      </c>
      <c r="AB12" s="215"/>
      <c r="AC12" s="215">
        <v>0</v>
      </c>
      <c r="AD12" s="216"/>
      <c r="AE12" s="39">
        <v>2</v>
      </c>
      <c r="AF12" s="215">
        <v>19</v>
      </c>
      <c r="AG12" s="215"/>
      <c r="AH12" s="215" t="s">
        <v>30</v>
      </c>
      <c r="AI12" s="217"/>
      <c r="AJ12" s="27">
        <v>0</v>
      </c>
      <c r="AK12" s="223">
        <v>6</v>
      </c>
      <c r="AL12" s="222"/>
      <c r="AM12" s="215">
        <v>48</v>
      </c>
      <c r="AN12" s="217"/>
      <c r="AO12" s="219"/>
      <c r="AP12" s="217"/>
      <c r="AQ12" s="454">
        <f>(BB12+BD12+BF12)*AQ9</f>
        <v>13.454289074003992</v>
      </c>
      <c r="AR12" s="455"/>
      <c r="AS12" s="215"/>
      <c r="AT12" s="216"/>
      <c r="AU12" s="216"/>
      <c r="AV12" s="208"/>
      <c r="AW12" s="216"/>
      <c r="AX12" s="157"/>
      <c r="AY12" s="215"/>
      <c r="AZ12" s="215"/>
      <c r="BA12" s="22"/>
      <c r="BB12" s="229">
        <f t="shared" si="0"/>
        <v>0.7664992035297847</v>
      </c>
      <c r="BC12" s="379"/>
      <c r="BD12" s="535">
        <f t="shared" si="1"/>
        <v>0.511822971502571</v>
      </c>
      <c r="BE12" s="536"/>
      <c r="BF12" s="379">
        <f t="shared" si="2"/>
        <v>0.43560000000000004</v>
      </c>
      <c r="BG12" s="379"/>
      <c r="BH12" s="13"/>
      <c r="BI12" s="13"/>
      <c r="BJ12" s="13"/>
    </row>
    <row r="13" spans="1:69" ht="11.25" customHeight="1">
      <c r="A13" s="456">
        <v>400</v>
      </c>
      <c r="B13" s="457"/>
      <c r="C13" s="421">
        <v>350</v>
      </c>
      <c r="D13" s="422"/>
      <c r="E13" s="208">
        <v>90</v>
      </c>
      <c r="F13" s="157"/>
      <c r="G13" s="216">
        <v>160</v>
      </c>
      <c r="H13" s="157"/>
      <c r="I13" s="157">
        <v>450</v>
      </c>
      <c r="J13" s="215"/>
      <c r="K13" s="39">
        <v>6</v>
      </c>
      <c r="L13" s="215">
        <v>0</v>
      </c>
      <c r="M13" s="216"/>
      <c r="N13" s="40">
        <v>6</v>
      </c>
      <c r="O13" s="423">
        <v>200</v>
      </c>
      <c r="P13" s="422"/>
      <c r="Q13" s="157">
        <v>30</v>
      </c>
      <c r="R13" s="215"/>
      <c r="S13" s="215">
        <v>65</v>
      </c>
      <c r="T13" s="217"/>
      <c r="U13" s="157">
        <v>380</v>
      </c>
      <c r="V13" s="215"/>
      <c r="W13" s="215">
        <v>110</v>
      </c>
      <c r="X13" s="215"/>
      <c r="Y13" s="39">
        <v>12</v>
      </c>
      <c r="Z13" s="28">
        <v>6</v>
      </c>
      <c r="AA13" s="219">
        <v>270</v>
      </c>
      <c r="AB13" s="215"/>
      <c r="AC13" s="215">
        <v>0</v>
      </c>
      <c r="AD13" s="216"/>
      <c r="AE13" s="39">
        <v>2</v>
      </c>
      <c r="AF13" s="215">
        <v>19</v>
      </c>
      <c r="AG13" s="215"/>
      <c r="AH13" s="215" t="s">
        <v>30</v>
      </c>
      <c r="AI13" s="217"/>
      <c r="AJ13" s="27">
        <v>0</v>
      </c>
      <c r="AK13" s="223">
        <v>6</v>
      </c>
      <c r="AL13" s="222"/>
      <c r="AM13" s="215">
        <v>48</v>
      </c>
      <c r="AN13" s="217"/>
      <c r="AO13" s="219"/>
      <c r="AP13" s="217"/>
      <c r="AQ13" s="454">
        <f>(BB13+BD13+BF13)*AQ9</f>
        <v>15.908057803461567</v>
      </c>
      <c r="AR13" s="455"/>
      <c r="AS13" s="215"/>
      <c r="AT13" s="216"/>
      <c r="AU13" s="215"/>
      <c r="AV13" s="216"/>
      <c r="AW13" s="215"/>
      <c r="AX13" s="215"/>
      <c r="AY13" s="215"/>
      <c r="AZ13" s="215"/>
      <c r="BA13" s="22"/>
      <c r="BB13" s="229">
        <f t="shared" si="0"/>
        <v>0.950249354210546</v>
      </c>
      <c r="BC13" s="379"/>
      <c r="BD13" s="535">
        <f t="shared" si="1"/>
        <v>0.5746548245743669</v>
      </c>
      <c r="BE13" s="536"/>
      <c r="BF13" s="379">
        <f t="shared" si="2"/>
        <v>0.5016</v>
      </c>
      <c r="BG13" s="379"/>
      <c r="BH13" s="13"/>
      <c r="BI13" s="13"/>
      <c r="BJ13" s="13"/>
      <c r="BP13" s="123" t="str">
        <f>N8</f>
        <v>t2</v>
      </c>
      <c r="BQ13" s="124">
        <v>13</v>
      </c>
    </row>
    <row r="14" spans="1:62" ht="11.25" customHeight="1">
      <c r="A14" s="451">
        <v>450</v>
      </c>
      <c r="B14" s="179"/>
      <c r="C14" s="421">
        <v>390</v>
      </c>
      <c r="D14" s="422"/>
      <c r="E14" s="208">
        <v>90</v>
      </c>
      <c r="F14" s="157"/>
      <c r="G14" s="216">
        <v>160</v>
      </c>
      <c r="H14" s="157"/>
      <c r="I14" s="157">
        <v>450</v>
      </c>
      <c r="J14" s="215"/>
      <c r="K14" s="39">
        <v>6</v>
      </c>
      <c r="L14" s="215">
        <v>0</v>
      </c>
      <c r="M14" s="216"/>
      <c r="N14" s="40">
        <v>6</v>
      </c>
      <c r="O14" s="423">
        <v>200</v>
      </c>
      <c r="P14" s="422"/>
      <c r="Q14" s="157">
        <v>30</v>
      </c>
      <c r="R14" s="215"/>
      <c r="S14" s="215">
        <v>65</v>
      </c>
      <c r="T14" s="217"/>
      <c r="U14" s="157">
        <v>420</v>
      </c>
      <c r="V14" s="215"/>
      <c r="W14" s="215">
        <v>110</v>
      </c>
      <c r="X14" s="215"/>
      <c r="Y14" s="39">
        <v>12</v>
      </c>
      <c r="Z14" s="28">
        <v>6</v>
      </c>
      <c r="AA14" s="219">
        <v>310</v>
      </c>
      <c r="AB14" s="215"/>
      <c r="AC14" s="215">
        <v>0</v>
      </c>
      <c r="AD14" s="216"/>
      <c r="AE14" s="39">
        <v>2</v>
      </c>
      <c r="AF14" s="215">
        <v>19</v>
      </c>
      <c r="AG14" s="215"/>
      <c r="AH14" s="215" t="s">
        <v>30</v>
      </c>
      <c r="AI14" s="217"/>
      <c r="AJ14" s="27">
        <v>0</v>
      </c>
      <c r="AK14" s="223">
        <v>6</v>
      </c>
      <c r="AL14" s="222"/>
      <c r="AM14" s="215">
        <v>48</v>
      </c>
      <c r="AN14" s="217"/>
      <c r="AO14" s="219"/>
      <c r="AP14" s="217"/>
      <c r="AQ14" s="504">
        <f>(BB14+BD14+BF14)*AQ9</f>
        <v>17.108591930381685</v>
      </c>
      <c r="AR14" s="505"/>
      <c r="AS14" s="196"/>
      <c r="AT14" s="190"/>
      <c r="AU14" s="196"/>
      <c r="AV14" s="196"/>
      <c r="AW14" s="196"/>
      <c r="AX14" s="196"/>
      <c r="AY14" s="196"/>
      <c r="AZ14" s="196"/>
      <c r="BA14" s="23"/>
      <c r="BB14" s="266">
        <f t="shared" si="0"/>
        <v>0.9875517848228417</v>
      </c>
      <c r="BC14" s="382"/>
      <c r="BD14" s="539">
        <f t="shared" si="1"/>
        <v>0.6374866776461627</v>
      </c>
      <c r="BE14" s="540"/>
      <c r="BF14" s="382">
        <f t="shared" si="2"/>
        <v>0.5544</v>
      </c>
      <c r="BG14" s="382"/>
      <c r="BH14" s="13"/>
      <c r="BI14" s="13"/>
      <c r="BJ14" s="13"/>
    </row>
    <row r="15" spans="1:71" ht="11.25" customHeight="1">
      <c r="A15" s="443">
        <v>500</v>
      </c>
      <c r="B15" s="444"/>
      <c r="C15" s="429">
        <v>430</v>
      </c>
      <c r="D15" s="426"/>
      <c r="E15" s="430">
        <v>100</v>
      </c>
      <c r="F15" s="424"/>
      <c r="G15" s="412">
        <v>190</v>
      </c>
      <c r="H15" s="424"/>
      <c r="I15" s="424">
        <v>500</v>
      </c>
      <c r="J15" s="411"/>
      <c r="K15" s="44">
        <v>9</v>
      </c>
      <c r="L15" s="411">
        <v>0</v>
      </c>
      <c r="M15" s="412"/>
      <c r="N15" s="45">
        <v>9</v>
      </c>
      <c r="O15" s="425">
        <v>250</v>
      </c>
      <c r="P15" s="426"/>
      <c r="Q15" s="424">
        <v>30</v>
      </c>
      <c r="R15" s="411"/>
      <c r="S15" s="411">
        <v>80</v>
      </c>
      <c r="T15" s="413"/>
      <c r="U15" s="440">
        <v>470</v>
      </c>
      <c r="V15" s="441"/>
      <c r="W15" s="411">
        <v>130</v>
      </c>
      <c r="X15" s="411"/>
      <c r="Y15" s="44">
        <v>12</v>
      </c>
      <c r="Z15" s="75">
        <v>6</v>
      </c>
      <c r="AA15" s="414">
        <v>340</v>
      </c>
      <c r="AB15" s="411"/>
      <c r="AC15" s="411">
        <v>0</v>
      </c>
      <c r="AD15" s="412"/>
      <c r="AE15" s="44">
        <v>2</v>
      </c>
      <c r="AF15" s="411">
        <v>19</v>
      </c>
      <c r="AG15" s="411"/>
      <c r="AH15" s="411" t="s">
        <v>30</v>
      </c>
      <c r="AI15" s="413"/>
      <c r="AJ15" s="29">
        <v>0</v>
      </c>
      <c r="AK15" s="438">
        <v>11</v>
      </c>
      <c r="AL15" s="439"/>
      <c r="AM15" s="411">
        <v>75</v>
      </c>
      <c r="AN15" s="413"/>
      <c r="AO15" s="414"/>
      <c r="AP15" s="413"/>
      <c r="AQ15" s="434">
        <f>(BB15+BD15+BF15)*AQ9</f>
        <v>30.537260245966632</v>
      </c>
      <c r="AR15" s="435"/>
      <c r="AS15" s="192"/>
      <c r="AT15" s="265"/>
      <c r="AU15" s="192"/>
      <c r="AV15" s="192"/>
      <c r="AW15" s="192"/>
      <c r="AX15" s="192"/>
      <c r="AY15" s="192"/>
      <c r="AZ15" s="192"/>
      <c r="BA15" s="20"/>
      <c r="BB15" s="268">
        <f t="shared" si="0"/>
        <v>1.843799601523781</v>
      </c>
      <c r="BC15" s="387"/>
      <c r="BD15" s="537">
        <f t="shared" si="1"/>
        <v>1.3130972450961722</v>
      </c>
      <c r="BE15" s="538"/>
      <c r="BF15" s="387">
        <f t="shared" si="2"/>
        <v>0.7332000000000001</v>
      </c>
      <c r="BG15" s="387"/>
      <c r="BH15" s="13"/>
      <c r="BI15" s="13"/>
      <c r="BJ15" s="13"/>
      <c r="BR15" s="123" t="str">
        <f>I8</f>
        <v>H</v>
      </c>
      <c r="BS15" s="124">
        <v>5</v>
      </c>
    </row>
    <row r="16" spans="1:69" ht="11.25" customHeight="1">
      <c r="A16" s="456">
        <v>550</v>
      </c>
      <c r="B16" s="457"/>
      <c r="C16" s="452">
        <v>480</v>
      </c>
      <c r="D16" s="453"/>
      <c r="E16" s="208">
        <v>100</v>
      </c>
      <c r="F16" s="157"/>
      <c r="G16" s="216">
        <v>190</v>
      </c>
      <c r="H16" s="157"/>
      <c r="I16" s="157">
        <v>500</v>
      </c>
      <c r="J16" s="215"/>
      <c r="K16" s="39">
        <v>9</v>
      </c>
      <c r="L16" s="215">
        <v>0</v>
      </c>
      <c r="M16" s="216"/>
      <c r="N16" s="40">
        <v>9</v>
      </c>
      <c r="O16" s="423">
        <v>250</v>
      </c>
      <c r="P16" s="422"/>
      <c r="Q16" s="157">
        <v>30</v>
      </c>
      <c r="R16" s="215"/>
      <c r="S16" s="215">
        <v>80</v>
      </c>
      <c r="T16" s="217"/>
      <c r="U16" s="450">
        <v>520</v>
      </c>
      <c r="V16" s="272"/>
      <c r="W16" s="215">
        <v>130</v>
      </c>
      <c r="X16" s="215"/>
      <c r="Y16" s="39">
        <v>12</v>
      </c>
      <c r="Z16" s="28">
        <v>6</v>
      </c>
      <c r="AA16" s="449">
        <v>390</v>
      </c>
      <c r="AB16" s="272"/>
      <c r="AC16" s="215">
        <v>0</v>
      </c>
      <c r="AD16" s="216"/>
      <c r="AE16" s="39">
        <v>2</v>
      </c>
      <c r="AF16" s="215">
        <v>19</v>
      </c>
      <c r="AG16" s="215"/>
      <c r="AH16" s="215" t="s">
        <v>30</v>
      </c>
      <c r="AI16" s="217"/>
      <c r="AJ16" s="27">
        <v>0</v>
      </c>
      <c r="AK16" s="223">
        <v>13</v>
      </c>
      <c r="AL16" s="222"/>
      <c r="AM16" s="215">
        <v>75</v>
      </c>
      <c r="AN16" s="217"/>
      <c r="AO16" s="219"/>
      <c r="AP16" s="217"/>
      <c r="AQ16" s="454">
        <f>(BB16+BD16+BF16)*AQ9</f>
        <v>32.59199379829023</v>
      </c>
      <c r="AR16" s="455"/>
      <c r="AS16" s="215"/>
      <c r="AT16" s="216"/>
      <c r="AU16" s="215"/>
      <c r="AV16" s="215"/>
      <c r="AW16" s="215"/>
      <c r="AX16" s="215"/>
      <c r="AY16" s="215"/>
      <c r="AZ16" s="215"/>
      <c r="BA16" s="22"/>
      <c r="BB16" s="229">
        <f t="shared" si="0"/>
        <v>1.9097393741254505</v>
      </c>
      <c r="BC16" s="379"/>
      <c r="BD16" s="535">
        <f t="shared" si="1"/>
        <v>1.4309069696057894</v>
      </c>
      <c r="BE16" s="536"/>
      <c r="BF16" s="379">
        <f t="shared" si="2"/>
        <v>0.8112</v>
      </c>
      <c r="BG16" s="379"/>
      <c r="BH16" s="13"/>
      <c r="BI16" s="13"/>
      <c r="BJ16" s="13"/>
      <c r="BP16" s="123" t="str">
        <f>Q8</f>
        <v>F</v>
      </c>
      <c r="BQ16" s="128">
        <v>94</v>
      </c>
    </row>
    <row r="17" spans="1:65" ht="11.25" customHeight="1">
      <c r="A17" s="456">
        <v>600</v>
      </c>
      <c r="B17" s="457"/>
      <c r="C17" s="452">
        <v>520</v>
      </c>
      <c r="D17" s="453"/>
      <c r="E17" s="208">
        <v>100</v>
      </c>
      <c r="F17" s="157"/>
      <c r="G17" s="216">
        <v>190</v>
      </c>
      <c r="H17" s="157"/>
      <c r="I17" s="157">
        <v>550</v>
      </c>
      <c r="J17" s="215"/>
      <c r="K17" s="39">
        <v>9</v>
      </c>
      <c r="L17" s="215">
        <v>0</v>
      </c>
      <c r="M17" s="216"/>
      <c r="N17" s="40">
        <v>9</v>
      </c>
      <c r="O17" s="423">
        <v>250</v>
      </c>
      <c r="P17" s="422"/>
      <c r="Q17" s="157">
        <v>30</v>
      </c>
      <c r="R17" s="215"/>
      <c r="S17" s="215">
        <v>80</v>
      </c>
      <c r="T17" s="217"/>
      <c r="U17" s="450">
        <v>560</v>
      </c>
      <c r="V17" s="272"/>
      <c r="W17" s="215">
        <v>130</v>
      </c>
      <c r="X17" s="215"/>
      <c r="Y17" s="39">
        <v>12</v>
      </c>
      <c r="Z17" s="28">
        <v>6</v>
      </c>
      <c r="AA17" s="449">
        <v>430</v>
      </c>
      <c r="AB17" s="272"/>
      <c r="AC17" s="215">
        <v>0</v>
      </c>
      <c r="AD17" s="216"/>
      <c r="AE17" s="39">
        <v>2</v>
      </c>
      <c r="AF17" s="215">
        <v>19</v>
      </c>
      <c r="AG17" s="215"/>
      <c r="AH17" s="215" t="s">
        <v>30</v>
      </c>
      <c r="AI17" s="217"/>
      <c r="AJ17" s="27">
        <v>0</v>
      </c>
      <c r="AK17" s="223">
        <v>11</v>
      </c>
      <c r="AL17" s="222"/>
      <c r="AM17" s="215">
        <v>75</v>
      </c>
      <c r="AN17" s="217"/>
      <c r="AO17" s="219"/>
      <c r="AP17" s="217"/>
      <c r="AQ17" s="454">
        <f>(BB17+BD17+BF17)*AQ9</f>
        <v>36.6506663227702</v>
      </c>
      <c r="AR17" s="455"/>
      <c r="AS17" s="215"/>
      <c r="AT17" s="216"/>
      <c r="AU17" s="215"/>
      <c r="AV17" s="215"/>
      <c r="AW17" s="215"/>
      <c r="AX17" s="215"/>
      <c r="AY17" s="215"/>
      <c r="AZ17" s="215"/>
      <c r="BA17" s="22"/>
      <c r="BB17" s="229">
        <f t="shared" si="0"/>
        <v>2.2465579966833444</v>
      </c>
      <c r="BC17" s="379"/>
      <c r="BD17" s="535">
        <f t="shared" si="1"/>
        <v>1.5487166941154067</v>
      </c>
      <c r="BE17" s="536"/>
      <c r="BF17" s="379">
        <f t="shared" si="2"/>
        <v>0.8735999999999999</v>
      </c>
      <c r="BG17" s="379"/>
      <c r="BH17" s="13"/>
      <c r="BI17" s="121" t="str">
        <f>K8</f>
        <v>t1</v>
      </c>
      <c r="BJ17" s="13"/>
      <c r="BL17" s="405" t="str">
        <f>C8</f>
        <v>A</v>
      </c>
      <c r="BM17" s="407">
        <v>91</v>
      </c>
    </row>
    <row r="18" spans="1:69" ht="11.25" customHeight="1">
      <c r="A18" s="456">
        <v>650</v>
      </c>
      <c r="B18" s="457"/>
      <c r="C18" s="452">
        <v>560</v>
      </c>
      <c r="D18" s="453"/>
      <c r="E18" s="208">
        <v>120</v>
      </c>
      <c r="F18" s="157"/>
      <c r="G18" s="216">
        <v>220</v>
      </c>
      <c r="H18" s="157"/>
      <c r="I18" s="157">
        <v>550</v>
      </c>
      <c r="J18" s="215"/>
      <c r="K18" s="39">
        <v>9</v>
      </c>
      <c r="L18" s="215">
        <v>0</v>
      </c>
      <c r="M18" s="216"/>
      <c r="N18" s="40">
        <v>9</v>
      </c>
      <c r="O18" s="423">
        <v>280</v>
      </c>
      <c r="P18" s="422"/>
      <c r="Q18" s="157">
        <v>30</v>
      </c>
      <c r="R18" s="215"/>
      <c r="S18" s="215">
        <v>90</v>
      </c>
      <c r="T18" s="217"/>
      <c r="U18" s="450">
        <v>600</v>
      </c>
      <c r="V18" s="272"/>
      <c r="W18" s="215">
        <v>150</v>
      </c>
      <c r="X18" s="215"/>
      <c r="Y18" s="39">
        <v>12</v>
      </c>
      <c r="Z18" s="28">
        <v>6</v>
      </c>
      <c r="AA18" s="449">
        <v>470</v>
      </c>
      <c r="AB18" s="272"/>
      <c r="AC18" s="215">
        <v>0</v>
      </c>
      <c r="AD18" s="216"/>
      <c r="AE18" s="39">
        <v>2</v>
      </c>
      <c r="AF18" s="215">
        <v>19</v>
      </c>
      <c r="AG18" s="215"/>
      <c r="AH18" s="215" t="s">
        <v>30</v>
      </c>
      <c r="AI18" s="217"/>
      <c r="AJ18" s="27">
        <v>0</v>
      </c>
      <c r="AK18" s="223">
        <v>18</v>
      </c>
      <c r="AL18" s="222"/>
      <c r="AM18" s="215">
        <v>79</v>
      </c>
      <c r="AN18" s="217"/>
      <c r="AO18" s="219"/>
      <c r="AP18" s="217"/>
      <c r="AQ18" s="454">
        <f>(BB18+BD18+BF18)*AQ9</f>
        <v>41.8031613559019</v>
      </c>
      <c r="AR18" s="455"/>
      <c r="AS18" s="215"/>
      <c r="AT18" s="216"/>
      <c r="AU18" s="215"/>
      <c r="AV18" s="215"/>
      <c r="AW18" s="215"/>
      <c r="AX18" s="215"/>
      <c r="AY18" s="215"/>
      <c r="AZ18" s="215"/>
      <c r="BA18" s="22"/>
      <c r="BB18" s="229">
        <f t="shared" si="0"/>
        <v>2.378733895968241</v>
      </c>
      <c r="BC18" s="379"/>
      <c r="BD18" s="535">
        <f t="shared" si="1"/>
        <v>1.866509588860027</v>
      </c>
      <c r="BE18" s="536"/>
      <c r="BF18" s="379">
        <f t="shared" si="2"/>
        <v>1.08</v>
      </c>
      <c r="BG18" s="379"/>
      <c r="BH18" s="13"/>
      <c r="BI18" s="122">
        <v>3</v>
      </c>
      <c r="BJ18" s="13"/>
      <c r="BL18" s="405"/>
      <c r="BM18" s="407"/>
      <c r="BP18" s="405" t="str">
        <f>Y8</f>
        <v>t3</v>
      </c>
      <c r="BQ18" s="406">
        <v>23</v>
      </c>
    </row>
    <row r="19" spans="1:69" ht="11.25" customHeight="1">
      <c r="A19" s="460">
        <v>700</v>
      </c>
      <c r="B19" s="461"/>
      <c r="C19" s="452">
        <v>610</v>
      </c>
      <c r="D19" s="453"/>
      <c r="E19" s="208">
        <v>120</v>
      </c>
      <c r="F19" s="157"/>
      <c r="G19" s="216">
        <v>220</v>
      </c>
      <c r="H19" s="157"/>
      <c r="I19" s="157">
        <v>600</v>
      </c>
      <c r="J19" s="215"/>
      <c r="K19" s="39">
        <v>9</v>
      </c>
      <c r="L19" s="215">
        <v>0</v>
      </c>
      <c r="M19" s="216"/>
      <c r="N19" s="40">
        <v>9</v>
      </c>
      <c r="O19" s="423">
        <v>280</v>
      </c>
      <c r="P19" s="422"/>
      <c r="Q19" s="157">
        <v>30</v>
      </c>
      <c r="R19" s="215"/>
      <c r="S19" s="215">
        <v>90</v>
      </c>
      <c r="T19" s="217"/>
      <c r="U19" s="450">
        <v>650</v>
      </c>
      <c r="V19" s="272"/>
      <c r="W19" s="215">
        <v>150</v>
      </c>
      <c r="X19" s="215"/>
      <c r="Y19" s="39">
        <v>12</v>
      </c>
      <c r="Z19" s="28">
        <v>6</v>
      </c>
      <c r="AA19" s="449">
        <v>510</v>
      </c>
      <c r="AB19" s="272"/>
      <c r="AC19" s="215">
        <v>0</v>
      </c>
      <c r="AD19" s="216"/>
      <c r="AE19" s="39">
        <v>2</v>
      </c>
      <c r="AF19" s="215">
        <v>19</v>
      </c>
      <c r="AG19" s="215"/>
      <c r="AH19" s="215" t="s">
        <v>30</v>
      </c>
      <c r="AI19" s="217"/>
      <c r="AJ19" s="27">
        <v>0</v>
      </c>
      <c r="AK19" s="223">
        <v>16</v>
      </c>
      <c r="AL19" s="222"/>
      <c r="AM19" s="215">
        <v>82</v>
      </c>
      <c r="AN19" s="217"/>
      <c r="AO19" s="219"/>
      <c r="AP19" s="217"/>
      <c r="AQ19" s="447">
        <f>(BB19+BD19+BF19)*AQ9</f>
        <v>46.668098472276675</v>
      </c>
      <c r="AR19" s="448"/>
      <c r="AS19" s="233"/>
      <c r="AT19" s="235"/>
      <c r="AU19" s="233"/>
      <c r="AV19" s="233"/>
      <c r="AW19" s="233"/>
      <c r="AX19" s="233"/>
      <c r="AY19" s="233"/>
      <c r="AZ19" s="233"/>
      <c r="BA19" s="17"/>
      <c r="BB19" s="257">
        <f t="shared" si="0"/>
        <v>2.776524216794512</v>
      </c>
      <c r="BC19" s="376"/>
      <c r="BD19" s="541">
        <f t="shared" si="1"/>
        <v>1.998456480310798</v>
      </c>
      <c r="BE19" s="542"/>
      <c r="BF19" s="376">
        <f t="shared" si="2"/>
        <v>1.17</v>
      </c>
      <c r="BG19" s="376"/>
      <c r="BH19" s="13"/>
      <c r="BI19" s="13"/>
      <c r="BJ19" s="13"/>
      <c r="BP19" s="405"/>
      <c r="BQ19" s="406"/>
    </row>
    <row r="20" spans="1:65" ht="11.25" customHeight="1">
      <c r="A20" s="458">
        <v>750</v>
      </c>
      <c r="B20" s="459"/>
      <c r="C20" s="445">
        <v>650</v>
      </c>
      <c r="D20" s="446"/>
      <c r="E20" s="430">
        <v>120</v>
      </c>
      <c r="F20" s="424"/>
      <c r="G20" s="412">
        <v>220</v>
      </c>
      <c r="H20" s="424"/>
      <c r="I20" s="424">
        <v>600</v>
      </c>
      <c r="J20" s="411"/>
      <c r="K20" s="44">
        <v>9</v>
      </c>
      <c r="L20" s="411">
        <v>0</v>
      </c>
      <c r="M20" s="412"/>
      <c r="N20" s="45">
        <v>9</v>
      </c>
      <c r="O20" s="425">
        <v>280</v>
      </c>
      <c r="P20" s="426"/>
      <c r="Q20" s="424">
        <v>30</v>
      </c>
      <c r="R20" s="411"/>
      <c r="S20" s="411">
        <v>90</v>
      </c>
      <c r="T20" s="413"/>
      <c r="U20" s="440">
        <v>690</v>
      </c>
      <c r="V20" s="441"/>
      <c r="W20" s="411">
        <v>150</v>
      </c>
      <c r="X20" s="411"/>
      <c r="Y20" s="44">
        <v>12</v>
      </c>
      <c r="Z20" s="75">
        <v>6</v>
      </c>
      <c r="AA20" s="442">
        <v>540</v>
      </c>
      <c r="AB20" s="441"/>
      <c r="AC20" s="411">
        <v>0</v>
      </c>
      <c r="AD20" s="412"/>
      <c r="AE20" s="44">
        <v>2</v>
      </c>
      <c r="AF20" s="411">
        <v>23</v>
      </c>
      <c r="AG20" s="411"/>
      <c r="AH20" s="441" t="s">
        <v>635</v>
      </c>
      <c r="AI20" s="511"/>
      <c r="AJ20" s="29">
        <v>0</v>
      </c>
      <c r="AK20" s="438">
        <v>18</v>
      </c>
      <c r="AL20" s="439"/>
      <c r="AM20" s="411">
        <v>82</v>
      </c>
      <c r="AN20" s="413"/>
      <c r="AO20" s="414"/>
      <c r="AP20" s="413"/>
      <c r="AQ20" s="512">
        <f>(BB20+BD20+BF20)*AQ9</f>
        <v>48.563747224014996</v>
      </c>
      <c r="AR20" s="513"/>
      <c r="AS20" s="322"/>
      <c r="AT20" s="317"/>
      <c r="AU20" s="322"/>
      <c r="AV20" s="322"/>
      <c r="AW20" s="322"/>
      <c r="AX20" s="322"/>
      <c r="AY20" s="322"/>
      <c r="AZ20" s="322"/>
      <c r="BA20" s="21"/>
      <c r="BB20" s="320">
        <f t="shared" si="0"/>
        <v>2.8140612427626346</v>
      </c>
      <c r="BC20" s="543"/>
      <c r="BD20" s="544">
        <f t="shared" si="1"/>
        <v>2.13040337176157</v>
      </c>
      <c r="BE20" s="545"/>
      <c r="BF20" s="543">
        <f t="shared" si="2"/>
        <v>1.242</v>
      </c>
      <c r="BG20" s="543"/>
      <c r="BH20" s="13"/>
      <c r="BI20" s="13"/>
      <c r="BJ20" s="13"/>
      <c r="BL20" s="405" t="str">
        <f>U8</f>
        <v>L</v>
      </c>
      <c r="BM20" s="408">
        <v>22</v>
      </c>
    </row>
    <row r="21" spans="1:65" ht="11.25" customHeight="1">
      <c r="A21" s="456">
        <v>800</v>
      </c>
      <c r="B21" s="457"/>
      <c r="C21" s="452">
        <v>690</v>
      </c>
      <c r="D21" s="453"/>
      <c r="E21" s="208">
        <v>120</v>
      </c>
      <c r="F21" s="157"/>
      <c r="G21" s="216">
        <v>220</v>
      </c>
      <c r="H21" s="157"/>
      <c r="I21" s="157">
        <v>650</v>
      </c>
      <c r="J21" s="215"/>
      <c r="K21" s="39">
        <v>9</v>
      </c>
      <c r="L21" s="215">
        <v>0</v>
      </c>
      <c r="M21" s="216"/>
      <c r="N21" s="40">
        <v>9</v>
      </c>
      <c r="O21" s="423">
        <v>280</v>
      </c>
      <c r="P21" s="422"/>
      <c r="Q21" s="157">
        <v>30</v>
      </c>
      <c r="R21" s="215"/>
      <c r="S21" s="215">
        <v>90</v>
      </c>
      <c r="T21" s="217"/>
      <c r="U21" s="450">
        <v>730</v>
      </c>
      <c r="V21" s="272"/>
      <c r="W21" s="215">
        <v>150</v>
      </c>
      <c r="X21" s="215"/>
      <c r="Y21" s="39">
        <v>12</v>
      </c>
      <c r="Z21" s="28">
        <v>6</v>
      </c>
      <c r="AA21" s="449">
        <v>570</v>
      </c>
      <c r="AB21" s="272"/>
      <c r="AC21" s="215">
        <v>0</v>
      </c>
      <c r="AD21" s="216"/>
      <c r="AE21" s="39">
        <v>2</v>
      </c>
      <c r="AF21" s="215">
        <v>23</v>
      </c>
      <c r="AG21" s="215"/>
      <c r="AH21" s="272" t="s">
        <v>635</v>
      </c>
      <c r="AI21" s="514"/>
      <c r="AJ21" s="27">
        <v>0</v>
      </c>
      <c r="AK21" s="223">
        <v>16</v>
      </c>
      <c r="AL21" s="222"/>
      <c r="AM21" s="215">
        <v>82</v>
      </c>
      <c r="AN21" s="217"/>
      <c r="AO21" s="219"/>
      <c r="AP21" s="217"/>
      <c r="AQ21" s="454">
        <f>(BB21+BD21+BF21)*AQ9</f>
        <v>53.41276217179654</v>
      </c>
      <c r="AR21" s="455"/>
      <c r="AS21" s="215"/>
      <c r="AT21" s="216"/>
      <c r="AU21" s="215"/>
      <c r="AV21" s="215"/>
      <c r="AW21" s="215"/>
      <c r="AX21" s="215"/>
      <c r="AY21" s="215"/>
      <c r="AZ21" s="215"/>
      <c r="BA21" s="22"/>
      <c r="BB21" s="229">
        <f t="shared" si="0"/>
        <v>3.227823261857282</v>
      </c>
      <c r="BC21" s="379"/>
      <c r="BD21" s="535">
        <f t="shared" si="1"/>
        <v>2.262350263212341</v>
      </c>
      <c r="BE21" s="536"/>
      <c r="BF21" s="379">
        <f t="shared" si="2"/>
        <v>1.314</v>
      </c>
      <c r="BG21" s="379"/>
      <c r="BH21" s="13"/>
      <c r="BI21" s="13"/>
      <c r="BJ21" s="13"/>
      <c r="BL21" s="405"/>
      <c r="BM21" s="408"/>
    </row>
    <row r="22" spans="1:62" ht="11.25" customHeight="1">
      <c r="A22" s="456">
        <v>850</v>
      </c>
      <c r="B22" s="457"/>
      <c r="C22" s="452">
        <v>740</v>
      </c>
      <c r="D22" s="453"/>
      <c r="E22" s="208">
        <v>120</v>
      </c>
      <c r="F22" s="157"/>
      <c r="G22" s="216">
        <v>220</v>
      </c>
      <c r="H22" s="157"/>
      <c r="I22" s="157">
        <v>650</v>
      </c>
      <c r="J22" s="215"/>
      <c r="K22" s="39">
        <v>9</v>
      </c>
      <c r="L22" s="215">
        <v>111</v>
      </c>
      <c r="M22" s="216"/>
      <c r="N22" s="40">
        <v>9</v>
      </c>
      <c r="O22" s="423">
        <v>280</v>
      </c>
      <c r="P22" s="422"/>
      <c r="Q22" s="157">
        <v>30</v>
      </c>
      <c r="R22" s="215"/>
      <c r="S22" s="215">
        <v>90</v>
      </c>
      <c r="T22" s="217"/>
      <c r="U22" s="450">
        <v>780</v>
      </c>
      <c r="V22" s="272"/>
      <c r="W22" s="215">
        <v>150</v>
      </c>
      <c r="X22" s="215"/>
      <c r="Y22" s="39">
        <v>12</v>
      </c>
      <c r="Z22" s="28">
        <v>6</v>
      </c>
      <c r="AA22" s="449">
        <v>620</v>
      </c>
      <c r="AB22" s="272"/>
      <c r="AC22" s="215">
        <v>0</v>
      </c>
      <c r="AD22" s="216"/>
      <c r="AE22" s="39">
        <v>2</v>
      </c>
      <c r="AF22" s="215">
        <v>23</v>
      </c>
      <c r="AG22" s="215"/>
      <c r="AH22" s="272" t="s">
        <v>635</v>
      </c>
      <c r="AI22" s="514"/>
      <c r="AJ22" s="27">
        <v>1</v>
      </c>
      <c r="AK22" s="223">
        <v>27</v>
      </c>
      <c r="AL22" s="222"/>
      <c r="AM22" s="215">
        <v>101</v>
      </c>
      <c r="AN22" s="217"/>
      <c r="AO22" s="219"/>
      <c r="AP22" s="217"/>
      <c r="AQ22" s="454">
        <f>(BB22+BD22+BF22)*AQ9</f>
        <v>58.27462076799817</v>
      </c>
      <c r="AR22" s="455"/>
      <c r="AS22" s="215"/>
      <c r="AT22" s="216"/>
      <c r="AU22" s="215"/>
      <c r="AV22" s="215"/>
      <c r="AW22" s="215"/>
      <c r="AX22" s="215"/>
      <c r="AY22" s="215"/>
      <c r="AZ22" s="215"/>
      <c r="BA22" s="22"/>
      <c r="BB22" s="229">
        <f t="shared" si="0"/>
        <v>3.625221414508631</v>
      </c>
      <c r="BC22" s="379"/>
      <c r="BD22" s="535">
        <f t="shared" si="1"/>
        <v>2.394297154663112</v>
      </c>
      <c r="BE22" s="536"/>
      <c r="BF22" s="379">
        <f t="shared" si="2"/>
        <v>1.4040000000000001</v>
      </c>
      <c r="BG22" s="379"/>
      <c r="BH22" s="13"/>
      <c r="BI22" s="13"/>
      <c r="BJ22" s="13"/>
    </row>
    <row r="23" spans="1:65" ht="11.25" customHeight="1">
      <c r="A23" s="456">
        <v>900</v>
      </c>
      <c r="B23" s="457"/>
      <c r="C23" s="452">
        <v>780</v>
      </c>
      <c r="D23" s="453"/>
      <c r="E23" s="208">
        <v>120</v>
      </c>
      <c r="F23" s="157"/>
      <c r="G23" s="216">
        <v>240</v>
      </c>
      <c r="H23" s="157"/>
      <c r="I23" s="157">
        <v>700</v>
      </c>
      <c r="J23" s="215"/>
      <c r="K23" s="39">
        <v>9</v>
      </c>
      <c r="L23" s="215">
        <v>111</v>
      </c>
      <c r="M23" s="216"/>
      <c r="N23" s="40">
        <v>9</v>
      </c>
      <c r="O23" s="423">
        <v>300</v>
      </c>
      <c r="P23" s="422"/>
      <c r="Q23" s="157">
        <v>30</v>
      </c>
      <c r="R23" s="215"/>
      <c r="S23" s="215">
        <v>90</v>
      </c>
      <c r="T23" s="217"/>
      <c r="U23" s="450">
        <v>820</v>
      </c>
      <c r="V23" s="272"/>
      <c r="W23" s="215">
        <v>150</v>
      </c>
      <c r="X23" s="215"/>
      <c r="Y23" s="39">
        <v>12</v>
      </c>
      <c r="Z23" s="28">
        <v>6</v>
      </c>
      <c r="AA23" s="449">
        <v>650</v>
      </c>
      <c r="AB23" s="272"/>
      <c r="AC23" s="215">
        <v>0</v>
      </c>
      <c r="AD23" s="216"/>
      <c r="AE23" s="39">
        <v>2</v>
      </c>
      <c r="AF23" s="215">
        <v>23</v>
      </c>
      <c r="AG23" s="215"/>
      <c r="AH23" s="272" t="s">
        <v>635</v>
      </c>
      <c r="AI23" s="514"/>
      <c r="AJ23" s="27">
        <v>1</v>
      </c>
      <c r="AK23" s="223">
        <v>25</v>
      </c>
      <c r="AL23" s="222"/>
      <c r="AM23" s="215">
        <v>101</v>
      </c>
      <c r="AN23" s="217"/>
      <c r="AO23" s="219"/>
      <c r="AP23" s="217"/>
      <c r="AQ23" s="454">
        <f>(BB23+BD23+BF23)*AQ9</f>
        <v>65.6281209230432</v>
      </c>
      <c r="AR23" s="455"/>
      <c r="AS23" s="215"/>
      <c r="AT23" s="216"/>
      <c r="AU23" s="215"/>
      <c r="AV23" s="215"/>
      <c r="AW23" s="215"/>
      <c r="AX23" s="215"/>
      <c r="AY23" s="215"/>
      <c r="AZ23" s="215"/>
      <c r="BA23" s="22"/>
      <c r="BB23" s="229">
        <f t="shared" si="0"/>
        <v>4.177580131871655</v>
      </c>
      <c r="BC23" s="379"/>
      <c r="BD23" s="535">
        <f t="shared" si="1"/>
        <v>2.7066900494077326</v>
      </c>
      <c r="BE23" s="536"/>
      <c r="BF23" s="379">
        <f t="shared" si="2"/>
        <v>1.4760000000000002</v>
      </c>
      <c r="BG23" s="379"/>
      <c r="BH23" s="13"/>
      <c r="BI23" s="13"/>
      <c r="BJ23" s="13"/>
      <c r="BL23" s="123" t="str">
        <f>AA8</f>
        <v>V</v>
      </c>
      <c r="BM23" s="126">
        <v>34</v>
      </c>
    </row>
    <row r="24" spans="1:62" ht="11.25" customHeight="1">
      <c r="A24" s="451">
        <v>950</v>
      </c>
      <c r="B24" s="179"/>
      <c r="C24" s="452">
        <v>820</v>
      </c>
      <c r="D24" s="453"/>
      <c r="E24" s="208">
        <v>120</v>
      </c>
      <c r="F24" s="157"/>
      <c r="G24" s="216">
        <v>240</v>
      </c>
      <c r="H24" s="157"/>
      <c r="I24" s="157">
        <v>700</v>
      </c>
      <c r="J24" s="215"/>
      <c r="K24" s="39">
        <v>9</v>
      </c>
      <c r="L24" s="215">
        <v>111</v>
      </c>
      <c r="M24" s="216"/>
      <c r="N24" s="40">
        <v>9</v>
      </c>
      <c r="O24" s="423">
        <v>300</v>
      </c>
      <c r="P24" s="422"/>
      <c r="Q24" s="157">
        <v>30</v>
      </c>
      <c r="R24" s="215"/>
      <c r="S24" s="215">
        <v>90</v>
      </c>
      <c r="T24" s="217"/>
      <c r="U24" s="450">
        <v>860</v>
      </c>
      <c r="V24" s="272"/>
      <c r="W24" s="215">
        <v>150</v>
      </c>
      <c r="X24" s="215"/>
      <c r="Y24" s="39">
        <v>12</v>
      </c>
      <c r="Z24" s="28">
        <v>6</v>
      </c>
      <c r="AA24" s="449">
        <v>680</v>
      </c>
      <c r="AB24" s="272"/>
      <c r="AC24" s="215">
        <v>0</v>
      </c>
      <c r="AD24" s="216"/>
      <c r="AE24" s="39">
        <v>2</v>
      </c>
      <c r="AF24" s="215">
        <v>23</v>
      </c>
      <c r="AG24" s="215"/>
      <c r="AH24" s="272" t="s">
        <v>635</v>
      </c>
      <c r="AI24" s="514"/>
      <c r="AJ24" s="27">
        <v>1</v>
      </c>
      <c r="AK24" s="223">
        <v>26</v>
      </c>
      <c r="AL24" s="222"/>
      <c r="AM24" s="215">
        <v>101</v>
      </c>
      <c r="AN24" s="217"/>
      <c r="AO24" s="219"/>
      <c r="AP24" s="217"/>
      <c r="AQ24" s="504">
        <f>(BB24+BD24+BF24)*AQ9</f>
        <v>67.2025832457002</v>
      </c>
      <c r="AR24" s="505"/>
      <c r="AS24" s="196"/>
      <c r="AT24" s="190"/>
      <c r="AU24" s="196"/>
      <c r="AV24" s="196"/>
      <c r="AW24" s="196"/>
      <c r="AX24" s="196"/>
      <c r="AY24" s="196"/>
      <c r="AZ24" s="196"/>
      <c r="BA24" s="23"/>
      <c r="BB24" s="266">
        <f t="shared" si="0"/>
        <v>4.1647769112062285</v>
      </c>
      <c r="BC24" s="382"/>
      <c r="BD24" s="539">
        <f t="shared" si="1"/>
        <v>2.8480617188192734</v>
      </c>
      <c r="BE24" s="540"/>
      <c r="BF24" s="382">
        <f t="shared" si="2"/>
        <v>1.5479999999999998</v>
      </c>
      <c r="BG24" s="382"/>
      <c r="BH24" s="13"/>
      <c r="BI24" s="13"/>
      <c r="BJ24" s="13"/>
    </row>
    <row r="25" spans="1:62" ht="11.25" customHeight="1">
      <c r="A25" s="443">
        <v>1000</v>
      </c>
      <c r="B25" s="444"/>
      <c r="C25" s="445">
        <v>870</v>
      </c>
      <c r="D25" s="446"/>
      <c r="E25" s="430">
        <v>140</v>
      </c>
      <c r="F25" s="424"/>
      <c r="G25" s="412">
        <v>270</v>
      </c>
      <c r="H25" s="424"/>
      <c r="I25" s="424">
        <v>750</v>
      </c>
      <c r="J25" s="411"/>
      <c r="K25" s="44">
        <v>6</v>
      </c>
      <c r="L25" s="411">
        <v>134</v>
      </c>
      <c r="M25" s="412"/>
      <c r="N25" s="45">
        <v>6</v>
      </c>
      <c r="O25" s="425">
        <v>310</v>
      </c>
      <c r="P25" s="426"/>
      <c r="Q25" s="424">
        <v>30</v>
      </c>
      <c r="R25" s="411"/>
      <c r="S25" s="411">
        <v>90</v>
      </c>
      <c r="T25" s="413"/>
      <c r="U25" s="440">
        <v>910</v>
      </c>
      <c r="V25" s="441"/>
      <c r="W25" s="411">
        <v>170</v>
      </c>
      <c r="X25" s="411"/>
      <c r="Y25" s="44">
        <v>12</v>
      </c>
      <c r="Z25" s="75">
        <v>9</v>
      </c>
      <c r="AA25" s="442">
        <v>720</v>
      </c>
      <c r="AB25" s="441"/>
      <c r="AC25" s="411">
        <v>0</v>
      </c>
      <c r="AD25" s="412"/>
      <c r="AE25" s="44">
        <v>2</v>
      </c>
      <c r="AF25" s="411">
        <v>23</v>
      </c>
      <c r="AG25" s="411"/>
      <c r="AH25" s="436" t="s">
        <v>631</v>
      </c>
      <c r="AI25" s="437"/>
      <c r="AJ25" s="29">
        <v>1</v>
      </c>
      <c r="AK25" s="438">
        <v>9</v>
      </c>
      <c r="AL25" s="439"/>
      <c r="AM25" s="411">
        <v>88</v>
      </c>
      <c r="AN25" s="413"/>
      <c r="AO25" s="414"/>
      <c r="AP25" s="413"/>
      <c r="AQ25" s="434">
        <f>(BB25+BD25+BF25)*AQ9</f>
        <v>56.28895353880511</v>
      </c>
      <c r="AR25" s="435"/>
      <c r="AS25" s="192"/>
      <c r="AT25" s="265"/>
      <c r="AU25" s="192"/>
      <c r="AV25" s="192"/>
      <c r="AW25" s="192"/>
      <c r="AX25" s="192"/>
      <c r="AY25" s="192"/>
      <c r="AZ25" s="192"/>
      <c r="BA25" s="20"/>
      <c r="BB25" s="268">
        <f t="shared" si="0"/>
        <v>3.2547798845584195</v>
      </c>
      <c r="BC25" s="387"/>
      <c r="BD25" s="537">
        <f t="shared" si="1"/>
        <v>2.059387445225671</v>
      </c>
      <c r="BE25" s="538"/>
      <c r="BF25" s="387">
        <f t="shared" si="2"/>
        <v>1.8564</v>
      </c>
      <c r="BG25" s="387"/>
      <c r="BH25" s="13"/>
      <c r="BI25" s="13"/>
      <c r="BJ25" s="13"/>
    </row>
    <row r="26" spans="1:62" ht="11.25" customHeight="1">
      <c r="A26" s="456">
        <v>1100</v>
      </c>
      <c r="B26" s="457"/>
      <c r="C26" s="452">
        <v>950</v>
      </c>
      <c r="D26" s="453"/>
      <c r="E26" s="208">
        <v>140</v>
      </c>
      <c r="F26" s="157"/>
      <c r="G26" s="216">
        <v>270</v>
      </c>
      <c r="H26" s="157"/>
      <c r="I26" s="157">
        <v>800</v>
      </c>
      <c r="J26" s="215"/>
      <c r="K26" s="39">
        <v>6</v>
      </c>
      <c r="L26" s="215">
        <v>134</v>
      </c>
      <c r="M26" s="216"/>
      <c r="N26" s="40">
        <v>6</v>
      </c>
      <c r="O26" s="423">
        <v>310</v>
      </c>
      <c r="P26" s="422"/>
      <c r="Q26" s="157">
        <v>30</v>
      </c>
      <c r="R26" s="215"/>
      <c r="S26" s="215">
        <v>90</v>
      </c>
      <c r="T26" s="217"/>
      <c r="U26" s="450">
        <v>990</v>
      </c>
      <c r="V26" s="272"/>
      <c r="W26" s="215">
        <v>170</v>
      </c>
      <c r="X26" s="215"/>
      <c r="Y26" s="39">
        <v>12</v>
      </c>
      <c r="Z26" s="28">
        <v>9</v>
      </c>
      <c r="AA26" s="449">
        <v>790</v>
      </c>
      <c r="AB26" s="272"/>
      <c r="AC26" s="215">
        <v>0</v>
      </c>
      <c r="AD26" s="216"/>
      <c r="AE26" s="39">
        <v>2</v>
      </c>
      <c r="AF26" s="215">
        <v>23</v>
      </c>
      <c r="AG26" s="215"/>
      <c r="AH26" s="221" t="s">
        <v>631</v>
      </c>
      <c r="AI26" s="224"/>
      <c r="AJ26" s="27">
        <v>1</v>
      </c>
      <c r="AK26" s="223">
        <v>9</v>
      </c>
      <c r="AL26" s="222"/>
      <c r="AM26" s="215">
        <v>94</v>
      </c>
      <c r="AN26" s="217"/>
      <c r="AO26" s="219"/>
      <c r="AP26" s="217"/>
      <c r="AQ26" s="454">
        <f>(BB26+BD26+BF26)*AQ9</f>
        <v>61.97439787087593</v>
      </c>
      <c r="AR26" s="455"/>
      <c r="AS26" s="215"/>
      <c r="AT26" s="216"/>
      <c r="AU26" s="215"/>
      <c r="AV26" s="215"/>
      <c r="AW26" s="215"/>
      <c r="AX26" s="215"/>
      <c r="AY26" s="215"/>
      <c r="AZ26" s="215"/>
      <c r="BA26" s="22"/>
      <c r="BB26" s="229">
        <f t="shared" si="0"/>
        <v>3.621061564503471</v>
      </c>
      <c r="BC26" s="379"/>
      <c r="BD26" s="535">
        <f t="shared" si="1"/>
        <v>2.254166189748239</v>
      </c>
      <c r="BE26" s="536"/>
      <c r="BF26" s="379">
        <f t="shared" si="2"/>
        <v>2.0196</v>
      </c>
      <c r="BG26" s="379"/>
      <c r="BH26" s="13"/>
      <c r="BI26" s="13"/>
      <c r="BJ26" s="13"/>
    </row>
    <row r="27" spans="1:62" ht="11.25" customHeight="1">
      <c r="A27" s="456">
        <v>1200</v>
      </c>
      <c r="B27" s="457"/>
      <c r="C27" s="452">
        <v>1040</v>
      </c>
      <c r="D27" s="453"/>
      <c r="E27" s="208">
        <v>140</v>
      </c>
      <c r="F27" s="157"/>
      <c r="G27" s="216">
        <v>270</v>
      </c>
      <c r="H27" s="157"/>
      <c r="I27" s="157">
        <v>850</v>
      </c>
      <c r="J27" s="215"/>
      <c r="K27" s="39">
        <v>9</v>
      </c>
      <c r="L27" s="215">
        <v>131</v>
      </c>
      <c r="M27" s="216"/>
      <c r="N27" s="40">
        <v>9</v>
      </c>
      <c r="O27" s="423">
        <v>330</v>
      </c>
      <c r="P27" s="422"/>
      <c r="Q27" s="157">
        <v>50</v>
      </c>
      <c r="R27" s="215"/>
      <c r="S27" s="215">
        <v>100</v>
      </c>
      <c r="T27" s="217"/>
      <c r="U27" s="450">
        <v>1080</v>
      </c>
      <c r="V27" s="272"/>
      <c r="W27" s="215">
        <v>170</v>
      </c>
      <c r="X27" s="215"/>
      <c r="Y27" s="39">
        <v>16</v>
      </c>
      <c r="Z27" s="28">
        <v>9</v>
      </c>
      <c r="AA27" s="449">
        <v>870</v>
      </c>
      <c r="AB27" s="272"/>
      <c r="AC27" s="215">
        <v>0</v>
      </c>
      <c r="AD27" s="216"/>
      <c r="AE27" s="39">
        <v>2</v>
      </c>
      <c r="AF27" s="215">
        <v>27</v>
      </c>
      <c r="AG27" s="215"/>
      <c r="AH27" s="221" t="s">
        <v>632</v>
      </c>
      <c r="AI27" s="224"/>
      <c r="AJ27" s="27">
        <v>1</v>
      </c>
      <c r="AK27" s="223">
        <v>32</v>
      </c>
      <c r="AL27" s="222"/>
      <c r="AM27" s="215">
        <v>141</v>
      </c>
      <c r="AN27" s="217"/>
      <c r="AO27" s="219"/>
      <c r="AP27" s="217"/>
      <c r="AQ27" s="454">
        <f>(BB27+BD27+BF27)*AQ9</f>
        <v>102.06499164809911</v>
      </c>
      <c r="AR27" s="455"/>
      <c r="AS27" s="215"/>
      <c r="AT27" s="216"/>
      <c r="AU27" s="215"/>
      <c r="AV27" s="215"/>
      <c r="AW27" s="215"/>
      <c r="AX27" s="215"/>
      <c r="AY27" s="215"/>
      <c r="AZ27" s="215"/>
      <c r="BA27" s="22"/>
      <c r="BB27" s="229">
        <f t="shared" si="0"/>
        <v>6.035097691624387</v>
      </c>
      <c r="BC27" s="379"/>
      <c r="BD27" s="535">
        <f t="shared" si="1"/>
        <v>4.029212072464674</v>
      </c>
      <c r="BE27" s="536"/>
      <c r="BF27" s="379">
        <f t="shared" si="2"/>
        <v>2.9375999999999998</v>
      </c>
      <c r="BG27" s="379"/>
      <c r="BH27" s="13"/>
      <c r="BI27" s="13"/>
      <c r="BJ27" s="13"/>
    </row>
    <row r="28" spans="1:71" ht="11.25" customHeight="1">
      <c r="A28" s="456">
        <v>1300</v>
      </c>
      <c r="B28" s="457"/>
      <c r="C28" s="452">
        <v>1130</v>
      </c>
      <c r="D28" s="453"/>
      <c r="E28" s="208">
        <v>160</v>
      </c>
      <c r="F28" s="157"/>
      <c r="G28" s="216">
        <v>310</v>
      </c>
      <c r="H28" s="157"/>
      <c r="I28" s="157">
        <v>900</v>
      </c>
      <c r="J28" s="215"/>
      <c r="K28" s="39">
        <v>9</v>
      </c>
      <c r="L28" s="215">
        <v>151</v>
      </c>
      <c r="M28" s="216"/>
      <c r="N28" s="40">
        <v>9</v>
      </c>
      <c r="O28" s="423">
        <v>370</v>
      </c>
      <c r="P28" s="422"/>
      <c r="Q28" s="157">
        <v>50</v>
      </c>
      <c r="R28" s="215"/>
      <c r="S28" s="215">
        <v>110</v>
      </c>
      <c r="T28" s="217"/>
      <c r="U28" s="450">
        <v>1180</v>
      </c>
      <c r="V28" s="272"/>
      <c r="W28" s="215">
        <v>190</v>
      </c>
      <c r="X28" s="215"/>
      <c r="Y28" s="39">
        <v>16</v>
      </c>
      <c r="Z28" s="28">
        <v>9</v>
      </c>
      <c r="AA28" s="449">
        <v>940</v>
      </c>
      <c r="AB28" s="272"/>
      <c r="AC28" s="215">
        <v>0</v>
      </c>
      <c r="AD28" s="216"/>
      <c r="AE28" s="39">
        <v>2</v>
      </c>
      <c r="AF28" s="215">
        <v>27</v>
      </c>
      <c r="AG28" s="215"/>
      <c r="AH28" s="221" t="s">
        <v>632</v>
      </c>
      <c r="AI28" s="224"/>
      <c r="AJ28" s="27">
        <v>1</v>
      </c>
      <c r="AK28" s="223">
        <v>32</v>
      </c>
      <c r="AL28" s="222"/>
      <c r="AM28" s="215">
        <v>150</v>
      </c>
      <c r="AN28" s="217"/>
      <c r="AO28" s="219"/>
      <c r="AP28" s="217"/>
      <c r="AQ28" s="454">
        <f>(BB28+BD28+BF28)*AQ9</f>
        <v>120.46966437551566</v>
      </c>
      <c r="AR28" s="455"/>
      <c r="AS28" s="215"/>
      <c r="AT28" s="216"/>
      <c r="AU28" s="215"/>
      <c r="AV28" s="215"/>
      <c r="AW28" s="215"/>
      <c r="AX28" s="215"/>
      <c r="AY28" s="215"/>
      <c r="AZ28" s="215"/>
      <c r="BA28" s="22"/>
      <c r="BB28" s="229">
        <f t="shared" si="0"/>
        <v>6.892935861445173</v>
      </c>
      <c r="BC28" s="379"/>
      <c r="BD28" s="535">
        <f t="shared" si="1"/>
        <v>4.866318199130071</v>
      </c>
      <c r="BE28" s="536"/>
      <c r="BF28" s="379">
        <f t="shared" si="2"/>
        <v>3.5872</v>
      </c>
      <c r="BG28" s="379"/>
      <c r="BH28" s="13"/>
      <c r="BI28" s="13"/>
      <c r="BJ28" s="13"/>
      <c r="BO28" s="123" t="str">
        <f>AH9</f>
        <v>Size</v>
      </c>
      <c r="BP28" s="120" t="s">
        <v>448</v>
      </c>
      <c r="BQ28" s="123" t="str">
        <f>AE8</f>
        <v>No.</v>
      </c>
      <c r="BR28" s="120" t="s">
        <v>448</v>
      </c>
      <c r="BS28" s="123" t="str">
        <f>"Φ"&amp;AF8</f>
        <v>Φd</v>
      </c>
    </row>
    <row r="29" spans="1:71" ht="11.25" customHeight="1">
      <c r="A29" s="451">
        <v>1400</v>
      </c>
      <c r="B29" s="179"/>
      <c r="C29" s="452">
        <v>1210</v>
      </c>
      <c r="D29" s="453"/>
      <c r="E29" s="208">
        <v>160</v>
      </c>
      <c r="F29" s="157"/>
      <c r="G29" s="216">
        <v>310</v>
      </c>
      <c r="H29" s="157"/>
      <c r="I29" s="157">
        <v>950</v>
      </c>
      <c r="J29" s="215"/>
      <c r="K29" s="39">
        <v>9</v>
      </c>
      <c r="L29" s="215">
        <v>151</v>
      </c>
      <c r="M29" s="216"/>
      <c r="N29" s="40">
        <v>9</v>
      </c>
      <c r="O29" s="423">
        <v>370</v>
      </c>
      <c r="P29" s="422"/>
      <c r="Q29" s="157">
        <v>50</v>
      </c>
      <c r="R29" s="215"/>
      <c r="S29" s="215">
        <v>110</v>
      </c>
      <c r="T29" s="217"/>
      <c r="U29" s="450">
        <v>1260</v>
      </c>
      <c r="V29" s="272"/>
      <c r="W29" s="215">
        <v>190</v>
      </c>
      <c r="X29" s="215"/>
      <c r="Y29" s="39">
        <v>16</v>
      </c>
      <c r="Z29" s="28">
        <v>9</v>
      </c>
      <c r="AA29" s="449">
        <v>1010</v>
      </c>
      <c r="AB29" s="272"/>
      <c r="AC29" s="215">
        <v>0</v>
      </c>
      <c r="AD29" s="216"/>
      <c r="AE29" s="39">
        <v>2</v>
      </c>
      <c r="AF29" s="215">
        <v>23</v>
      </c>
      <c r="AG29" s="215"/>
      <c r="AH29" s="221" t="s">
        <v>632</v>
      </c>
      <c r="AI29" s="224"/>
      <c r="AJ29" s="27">
        <v>1</v>
      </c>
      <c r="AK29" s="223">
        <v>32</v>
      </c>
      <c r="AL29" s="222"/>
      <c r="AM29" s="215">
        <v>157</v>
      </c>
      <c r="AN29" s="217"/>
      <c r="AO29" s="219"/>
      <c r="AP29" s="217"/>
      <c r="AQ29" s="447">
        <f>(BB29+BD29+BF29)*AQ9</f>
        <v>130.19061594318433</v>
      </c>
      <c r="AR29" s="448"/>
      <c r="AS29" s="196"/>
      <c r="AT29" s="190"/>
      <c r="AU29" s="196"/>
      <c r="AV29" s="196"/>
      <c r="AW29" s="196"/>
      <c r="AX29" s="196"/>
      <c r="AY29" s="196"/>
      <c r="AZ29" s="196"/>
      <c r="BA29" s="23"/>
      <c r="BB29" s="257">
        <f>((2*A29/2*COS(30/180*PI())+C29)/2*(I29-A29/2*SIN(30/180*PI()))-(PI()/4*A29^2*120/360-2*A29/2*COS(30/180*PI())*A29/2*SIN(30/180*PI()))+(I29-A29/2*SIN(30/180*PI())+IF(AJ29&lt;=2,(I29-A29/2)*AJ29,(I29-A29/2)*(AJ29-2)+(I29-A29/2*SIN(30/180*PI())+I29-A29/2)/2*2))*(G29+E29)/2)*K29/10^9*1000</f>
        <v>7.539356856217557</v>
      </c>
      <c r="BC29" s="376"/>
      <c r="BD29" s="541">
        <f t="shared" si="1"/>
        <v>5.215034983678538</v>
      </c>
      <c r="BE29" s="542"/>
      <c r="BF29" s="376">
        <f t="shared" si="2"/>
        <v>3.8304</v>
      </c>
      <c r="BG29" s="376"/>
      <c r="BH29" s="13"/>
      <c r="BI29" s="13"/>
      <c r="BJ29" s="13"/>
      <c r="BK29" s="127" t="s">
        <v>671</v>
      </c>
      <c r="BO29" s="126">
        <v>31</v>
      </c>
      <c r="BQ29" s="126">
        <v>32</v>
      </c>
      <c r="BS29" s="126">
        <v>33</v>
      </c>
    </row>
    <row r="30" spans="1:63" ht="11.25" customHeight="1">
      <c r="A30" s="443">
        <v>1500</v>
      </c>
      <c r="B30" s="444"/>
      <c r="C30" s="445">
        <v>1300</v>
      </c>
      <c r="D30" s="446"/>
      <c r="E30" s="430">
        <v>180</v>
      </c>
      <c r="F30" s="424"/>
      <c r="G30" s="412">
        <v>340</v>
      </c>
      <c r="H30" s="424"/>
      <c r="I30" s="424">
        <v>1000</v>
      </c>
      <c r="J30" s="411"/>
      <c r="K30" s="44">
        <v>9</v>
      </c>
      <c r="L30" s="411">
        <v>171</v>
      </c>
      <c r="M30" s="412"/>
      <c r="N30" s="45">
        <v>9</v>
      </c>
      <c r="O30" s="425">
        <v>400</v>
      </c>
      <c r="P30" s="426"/>
      <c r="Q30" s="424">
        <v>50</v>
      </c>
      <c r="R30" s="411"/>
      <c r="S30" s="411">
        <v>120</v>
      </c>
      <c r="T30" s="413"/>
      <c r="U30" s="440">
        <v>1350</v>
      </c>
      <c r="V30" s="441"/>
      <c r="W30" s="411">
        <v>210</v>
      </c>
      <c r="X30" s="411"/>
      <c r="Y30" s="44">
        <v>16</v>
      </c>
      <c r="Z30" s="75">
        <v>9</v>
      </c>
      <c r="AA30" s="442">
        <v>1080</v>
      </c>
      <c r="AB30" s="441"/>
      <c r="AC30" s="411">
        <v>0</v>
      </c>
      <c r="AD30" s="412"/>
      <c r="AE30" s="44">
        <v>2</v>
      </c>
      <c r="AF30" s="411">
        <v>27</v>
      </c>
      <c r="AG30" s="411"/>
      <c r="AH30" s="436" t="s">
        <v>632</v>
      </c>
      <c r="AI30" s="437"/>
      <c r="AJ30" s="29">
        <v>2</v>
      </c>
      <c r="AK30" s="438">
        <v>43</v>
      </c>
      <c r="AL30" s="439"/>
      <c r="AM30" s="411">
        <v>185</v>
      </c>
      <c r="AN30" s="413"/>
      <c r="AO30" s="414"/>
      <c r="AP30" s="413"/>
      <c r="AQ30" s="512">
        <f>(BB30+BD30+BF30)*AQ9</f>
        <v>153.67142300136493</v>
      </c>
      <c r="AR30" s="513"/>
      <c r="AS30" s="192"/>
      <c r="AT30" s="265"/>
      <c r="AU30" s="192"/>
      <c r="AV30" s="192"/>
      <c r="AW30" s="192"/>
      <c r="AX30" s="192"/>
      <c r="AY30" s="192"/>
      <c r="AZ30" s="192"/>
      <c r="BA30" s="20"/>
      <c r="BB30" s="320">
        <f t="shared" si="0"/>
        <v>9.025110675941546</v>
      </c>
      <c r="BC30" s="543"/>
      <c r="BD30" s="544">
        <f t="shared" si="1"/>
        <v>6.014866776461628</v>
      </c>
      <c r="BE30" s="545"/>
      <c r="BF30" s="543">
        <f t="shared" si="2"/>
        <v>4.5360000000000005</v>
      </c>
      <c r="BG30" s="543"/>
      <c r="BH30" s="13"/>
      <c r="BI30" s="13"/>
      <c r="BJ30" s="13"/>
      <c r="BK30" s="126">
        <v>6</v>
      </c>
    </row>
    <row r="31" spans="1:71" ht="11.25" customHeight="1">
      <c r="A31" s="456">
        <v>1600</v>
      </c>
      <c r="B31" s="457"/>
      <c r="C31" s="452">
        <v>1390</v>
      </c>
      <c r="D31" s="453"/>
      <c r="E31" s="208">
        <v>180</v>
      </c>
      <c r="F31" s="157"/>
      <c r="G31" s="216">
        <v>340</v>
      </c>
      <c r="H31" s="157"/>
      <c r="I31" s="157">
        <v>1050</v>
      </c>
      <c r="J31" s="215"/>
      <c r="K31" s="39">
        <v>9</v>
      </c>
      <c r="L31" s="215">
        <v>171</v>
      </c>
      <c r="M31" s="216"/>
      <c r="N31" s="40">
        <v>9</v>
      </c>
      <c r="O31" s="423">
        <v>400</v>
      </c>
      <c r="P31" s="422"/>
      <c r="Q31" s="157">
        <v>50</v>
      </c>
      <c r="R31" s="215"/>
      <c r="S31" s="215">
        <v>120</v>
      </c>
      <c r="T31" s="217"/>
      <c r="U31" s="450">
        <v>1440</v>
      </c>
      <c r="V31" s="272"/>
      <c r="W31" s="215">
        <v>210</v>
      </c>
      <c r="X31" s="215"/>
      <c r="Y31" s="39">
        <v>16</v>
      </c>
      <c r="Z31" s="28">
        <v>9</v>
      </c>
      <c r="AA31" s="449">
        <v>1160</v>
      </c>
      <c r="AB31" s="272"/>
      <c r="AC31" s="215">
        <v>0</v>
      </c>
      <c r="AD31" s="216"/>
      <c r="AE31" s="39">
        <v>2</v>
      </c>
      <c r="AF31" s="215">
        <v>27</v>
      </c>
      <c r="AG31" s="215"/>
      <c r="AH31" s="221" t="s">
        <v>632</v>
      </c>
      <c r="AI31" s="224"/>
      <c r="AJ31" s="27">
        <v>2</v>
      </c>
      <c r="AK31" s="223">
        <v>43</v>
      </c>
      <c r="AL31" s="222"/>
      <c r="AM31" s="215">
        <v>190</v>
      </c>
      <c r="AN31" s="217"/>
      <c r="AO31" s="219"/>
      <c r="AP31" s="217"/>
      <c r="AQ31" s="454">
        <f>(BB31+BD31+BF31)*AQ9</f>
        <v>164.8221734417499</v>
      </c>
      <c r="AR31" s="455"/>
      <c r="AS31" s="215"/>
      <c r="AT31" s="216"/>
      <c r="AU31" s="215"/>
      <c r="AV31" s="215"/>
      <c r="AW31" s="215"/>
      <c r="AX31" s="215"/>
      <c r="AY31" s="215"/>
      <c r="AZ31" s="215"/>
      <c r="BA31" s="22"/>
      <c r="BB31" s="229">
        <f t="shared" si="0"/>
        <v>9.766197320617138</v>
      </c>
      <c r="BC31" s="379"/>
      <c r="BD31" s="535">
        <f t="shared" si="1"/>
        <v>6.391857894892403</v>
      </c>
      <c r="BE31" s="536"/>
      <c r="BF31" s="379">
        <f t="shared" si="2"/>
        <v>4.8384</v>
      </c>
      <c r="BG31" s="379"/>
      <c r="BH31" s="13"/>
      <c r="BI31" s="13"/>
      <c r="BS31" s="13"/>
    </row>
    <row r="32" spans="1:71" ht="11.25" customHeight="1">
      <c r="A32" s="456">
        <v>1700</v>
      </c>
      <c r="B32" s="457"/>
      <c r="C32" s="452">
        <v>1470</v>
      </c>
      <c r="D32" s="453"/>
      <c r="E32" s="208">
        <v>180</v>
      </c>
      <c r="F32" s="157"/>
      <c r="G32" s="216">
        <v>340</v>
      </c>
      <c r="H32" s="157"/>
      <c r="I32" s="157">
        <v>1100</v>
      </c>
      <c r="J32" s="215"/>
      <c r="K32" s="39">
        <v>9</v>
      </c>
      <c r="L32" s="215">
        <v>171</v>
      </c>
      <c r="M32" s="216"/>
      <c r="N32" s="40">
        <v>9</v>
      </c>
      <c r="O32" s="423">
        <v>400</v>
      </c>
      <c r="P32" s="422"/>
      <c r="Q32" s="157">
        <v>50</v>
      </c>
      <c r="R32" s="215"/>
      <c r="S32" s="215">
        <v>120</v>
      </c>
      <c r="T32" s="217"/>
      <c r="U32" s="450">
        <v>1520</v>
      </c>
      <c r="V32" s="272"/>
      <c r="W32" s="215">
        <v>210</v>
      </c>
      <c r="X32" s="215"/>
      <c r="Y32" s="39">
        <v>16</v>
      </c>
      <c r="Z32" s="28">
        <v>9</v>
      </c>
      <c r="AA32" s="449">
        <v>1220</v>
      </c>
      <c r="AB32" s="272"/>
      <c r="AC32" s="215">
        <v>0</v>
      </c>
      <c r="AD32" s="216"/>
      <c r="AE32" s="39">
        <v>2</v>
      </c>
      <c r="AF32" s="215">
        <v>27</v>
      </c>
      <c r="AG32" s="215"/>
      <c r="AH32" s="221" t="s">
        <v>632</v>
      </c>
      <c r="AI32" s="224"/>
      <c r="AJ32" s="27">
        <v>2</v>
      </c>
      <c r="AK32" s="223">
        <v>43</v>
      </c>
      <c r="AL32" s="222"/>
      <c r="AM32" s="215">
        <v>198</v>
      </c>
      <c r="AN32" s="217"/>
      <c r="AO32" s="219"/>
      <c r="AP32" s="217"/>
      <c r="AQ32" s="454">
        <f>(BB32+BD32+BF32)*AQ9</f>
        <v>175.71864530800488</v>
      </c>
      <c r="AR32" s="455"/>
      <c r="AS32" s="215"/>
      <c r="AT32" s="216"/>
      <c r="AU32" s="215"/>
      <c r="AV32" s="215"/>
      <c r="AW32" s="215"/>
      <c r="AX32" s="215"/>
      <c r="AY32" s="215"/>
      <c r="AZ32" s="215"/>
      <c r="BA32" s="22"/>
      <c r="BB32" s="229">
        <f t="shared" si="0"/>
        <v>10.50849179024433</v>
      </c>
      <c r="BC32" s="379"/>
      <c r="BD32" s="535">
        <f t="shared" si="1"/>
        <v>6.768849013323177</v>
      </c>
      <c r="BE32" s="536"/>
      <c r="BF32" s="379">
        <f t="shared" si="2"/>
        <v>5.1072</v>
      </c>
      <c r="BG32" s="379"/>
      <c r="BH32" s="13"/>
      <c r="BI32" s="13"/>
      <c r="BS32" s="13"/>
    </row>
    <row r="33" spans="1:71" ht="11.25" customHeight="1">
      <c r="A33" s="456">
        <v>1800</v>
      </c>
      <c r="B33" s="457"/>
      <c r="C33" s="452">
        <v>1560</v>
      </c>
      <c r="D33" s="453"/>
      <c r="E33" s="208">
        <v>180</v>
      </c>
      <c r="F33" s="157"/>
      <c r="G33" s="216">
        <v>340</v>
      </c>
      <c r="H33" s="157"/>
      <c r="I33" s="157">
        <v>1150</v>
      </c>
      <c r="J33" s="215"/>
      <c r="K33" s="39">
        <v>9</v>
      </c>
      <c r="L33" s="215">
        <v>171</v>
      </c>
      <c r="M33" s="216"/>
      <c r="N33" s="40">
        <v>9</v>
      </c>
      <c r="O33" s="423">
        <v>400</v>
      </c>
      <c r="P33" s="422"/>
      <c r="Q33" s="157">
        <v>50</v>
      </c>
      <c r="R33" s="215"/>
      <c r="S33" s="215">
        <v>120</v>
      </c>
      <c r="T33" s="217"/>
      <c r="U33" s="450">
        <v>1610</v>
      </c>
      <c r="V33" s="272"/>
      <c r="W33" s="215">
        <v>210</v>
      </c>
      <c r="X33" s="215"/>
      <c r="Y33" s="39">
        <v>16</v>
      </c>
      <c r="Z33" s="28">
        <v>9</v>
      </c>
      <c r="AA33" s="449">
        <v>1300</v>
      </c>
      <c r="AB33" s="272"/>
      <c r="AC33" s="215">
        <v>0</v>
      </c>
      <c r="AD33" s="216"/>
      <c r="AE33" s="39">
        <v>2</v>
      </c>
      <c r="AF33" s="215">
        <v>27</v>
      </c>
      <c r="AG33" s="215"/>
      <c r="AH33" s="221" t="s">
        <v>632</v>
      </c>
      <c r="AI33" s="224"/>
      <c r="AJ33" s="27">
        <v>2</v>
      </c>
      <c r="AK33" s="223">
        <v>43</v>
      </c>
      <c r="AL33" s="222"/>
      <c r="AM33" s="215">
        <v>203</v>
      </c>
      <c r="AN33" s="217"/>
      <c r="AO33" s="219"/>
      <c r="AP33" s="217"/>
      <c r="AQ33" s="454">
        <f>(BB33+BD33+BF33)*AQ9</f>
        <v>187.35641485013008</v>
      </c>
      <c r="AR33" s="455"/>
      <c r="AS33" s="215"/>
      <c r="AT33" s="216"/>
      <c r="AU33" s="215"/>
      <c r="AV33" s="215"/>
      <c r="AW33" s="215"/>
      <c r="AX33" s="215"/>
      <c r="AY33" s="215"/>
      <c r="AZ33" s="215"/>
      <c r="BA33" s="22"/>
      <c r="BB33" s="229">
        <f t="shared" si="0"/>
        <v>11.311619084823128</v>
      </c>
      <c r="BC33" s="379"/>
      <c r="BD33" s="535">
        <f t="shared" si="1"/>
        <v>7.145840131753953</v>
      </c>
      <c r="BE33" s="536"/>
      <c r="BF33" s="379">
        <f t="shared" si="2"/>
        <v>5.409599999999999</v>
      </c>
      <c r="BG33" s="379"/>
      <c r="BH33" s="13"/>
      <c r="BI33" s="13"/>
      <c r="BS33" s="13"/>
    </row>
    <row r="34" spans="1:71" ht="11.25" customHeight="1">
      <c r="A34" s="460">
        <v>1900</v>
      </c>
      <c r="B34" s="461"/>
      <c r="C34" s="452">
        <v>1650</v>
      </c>
      <c r="D34" s="453"/>
      <c r="E34" s="208">
        <v>180</v>
      </c>
      <c r="F34" s="157"/>
      <c r="G34" s="216">
        <v>370</v>
      </c>
      <c r="H34" s="157"/>
      <c r="I34" s="157">
        <v>1200</v>
      </c>
      <c r="J34" s="215"/>
      <c r="K34" s="39">
        <v>9</v>
      </c>
      <c r="L34" s="215">
        <v>171</v>
      </c>
      <c r="M34" s="216"/>
      <c r="N34" s="40">
        <v>9</v>
      </c>
      <c r="O34" s="423">
        <v>430</v>
      </c>
      <c r="P34" s="422"/>
      <c r="Q34" s="157">
        <v>50</v>
      </c>
      <c r="R34" s="215"/>
      <c r="S34" s="215">
        <v>120</v>
      </c>
      <c r="T34" s="217"/>
      <c r="U34" s="450">
        <v>1700</v>
      </c>
      <c r="V34" s="272"/>
      <c r="W34" s="215">
        <v>210</v>
      </c>
      <c r="X34" s="215"/>
      <c r="Y34" s="39">
        <v>16</v>
      </c>
      <c r="Z34" s="28">
        <v>9</v>
      </c>
      <c r="AA34" s="449">
        <v>1370</v>
      </c>
      <c r="AB34" s="272"/>
      <c r="AC34" s="215">
        <v>0</v>
      </c>
      <c r="AD34" s="216"/>
      <c r="AE34" s="39">
        <v>2</v>
      </c>
      <c r="AF34" s="215">
        <v>27</v>
      </c>
      <c r="AG34" s="215"/>
      <c r="AH34" s="221" t="s">
        <v>632</v>
      </c>
      <c r="AI34" s="224"/>
      <c r="AJ34" s="27">
        <v>2</v>
      </c>
      <c r="AK34" s="223">
        <v>43</v>
      </c>
      <c r="AL34" s="222"/>
      <c r="AM34" s="215">
        <v>210</v>
      </c>
      <c r="AN34" s="217"/>
      <c r="AO34" s="219"/>
      <c r="AP34" s="217"/>
      <c r="AQ34" s="504">
        <f>(BB34+BD34+BF34)*AQ9</f>
        <v>204.96937021667156</v>
      </c>
      <c r="AR34" s="505"/>
      <c r="AS34" s="233"/>
      <c r="AT34" s="235"/>
      <c r="AU34" s="233"/>
      <c r="AV34" s="233"/>
      <c r="AW34" s="233"/>
      <c r="AX34" s="233"/>
      <c r="AY34" s="233"/>
      <c r="AZ34" s="233"/>
      <c r="BA34" s="17"/>
      <c r="BB34" s="266">
        <f t="shared" si="0"/>
        <v>12.311704204353527</v>
      </c>
      <c r="BC34" s="382"/>
      <c r="BD34" s="539">
        <f t="shared" si="1"/>
        <v>8.087043593948584</v>
      </c>
      <c r="BE34" s="540"/>
      <c r="BF34" s="382">
        <f t="shared" si="2"/>
        <v>5.712</v>
      </c>
      <c r="BG34" s="382"/>
      <c r="BH34" s="13"/>
      <c r="BI34" s="13"/>
      <c r="BL34" s="123" t="str">
        <f>O8</f>
        <v>E</v>
      </c>
      <c r="BM34" s="124">
        <v>11</v>
      </c>
      <c r="BS34" s="13"/>
    </row>
    <row r="35" spans="1:71" ht="11.25" customHeight="1">
      <c r="A35" s="458">
        <v>2000</v>
      </c>
      <c r="B35" s="459"/>
      <c r="C35" s="445">
        <v>1730</v>
      </c>
      <c r="D35" s="446"/>
      <c r="E35" s="430">
        <v>180</v>
      </c>
      <c r="F35" s="424"/>
      <c r="G35" s="412">
        <v>370</v>
      </c>
      <c r="H35" s="424"/>
      <c r="I35" s="424">
        <v>1250</v>
      </c>
      <c r="J35" s="411"/>
      <c r="K35" s="44">
        <v>9</v>
      </c>
      <c r="L35" s="411">
        <v>171</v>
      </c>
      <c r="M35" s="412"/>
      <c r="N35" s="45">
        <v>9</v>
      </c>
      <c r="O35" s="425">
        <v>450</v>
      </c>
      <c r="P35" s="426"/>
      <c r="Q35" s="424">
        <v>50</v>
      </c>
      <c r="R35" s="411"/>
      <c r="S35" s="411">
        <v>130</v>
      </c>
      <c r="T35" s="413"/>
      <c r="U35" s="440">
        <v>1800</v>
      </c>
      <c r="V35" s="441"/>
      <c r="W35" s="411">
        <v>220</v>
      </c>
      <c r="X35" s="411"/>
      <c r="Y35" s="44">
        <v>19</v>
      </c>
      <c r="Z35" s="75">
        <v>9</v>
      </c>
      <c r="AA35" s="442">
        <v>1440</v>
      </c>
      <c r="AB35" s="441"/>
      <c r="AC35" s="411">
        <v>0</v>
      </c>
      <c r="AD35" s="412"/>
      <c r="AE35" s="44">
        <v>2</v>
      </c>
      <c r="AF35" s="411">
        <v>35</v>
      </c>
      <c r="AG35" s="411"/>
      <c r="AH35" s="436" t="s">
        <v>633</v>
      </c>
      <c r="AI35" s="437"/>
      <c r="AJ35" s="29">
        <v>2</v>
      </c>
      <c r="AK35" s="438">
        <v>99</v>
      </c>
      <c r="AL35" s="439"/>
      <c r="AM35" s="411">
        <v>276</v>
      </c>
      <c r="AN35" s="413"/>
      <c r="AO35" s="414"/>
      <c r="AP35" s="413"/>
      <c r="AQ35" s="434">
        <f>(BB35+BD35+BF35)*AQ9</f>
        <v>232.03754016119458</v>
      </c>
      <c r="AR35" s="435"/>
      <c r="AS35" s="322"/>
      <c r="AT35" s="317"/>
      <c r="AU35" s="322"/>
      <c r="AV35" s="322"/>
      <c r="AW35" s="322"/>
      <c r="AX35" s="322"/>
      <c r="AY35" s="322"/>
      <c r="AZ35" s="322"/>
      <c r="BA35" s="21"/>
      <c r="BB35" s="268">
        <f t="shared" si="0"/>
        <v>13.147622148835532</v>
      </c>
      <c r="BC35" s="387"/>
      <c r="BD35" s="537">
        <f t="shared" si="1"/>
        <v>8.887300164692439</v>
      </c>
      <c r="BE35" s="538"/>
      <c r="BF35" s="387">
        <f t="shared" si="2"/>
        <v>7.524</v>
      </c>
      <c r="BG35" s="387"/>
      <c r="BH35" s="13"/>
      <c r="BI35" s="13"/>
      <c r="BK35" s="125" t="str">
        <f>S8</f>
        <v>G</v>
      </c>
      <c r="BL35" s="129">
        <v>95</v>
      </c>
      <c r="BS35" s="13"/>
    </row>
    <row r="36" spans="1:71" ht="11.25" customHeight="1">
      <c r="A36" s="456">
        <v>2200</v>
      </c>
      <c r="B36" s="457"/>
      <c r="C36" s="452">
        <v>1910</v>
      </c>
      <c r="D36" s="453"/>
      <c r="E36" s="208">
        <v>180</v>
      </c>
      <c r="F36" s="157"/>
      <c r="G36" s="216">
        <v>370</v>
      </c>
      <c r="H36" s="157"/>
      <c r="I36" s="157">
        <v>1350</v>
      </c>
      <c r="J36" s="215"/>
      <c r="K36" s="39">
        <v>9</v>
      </c>
      <c r="L36" s="215">
        <v>171</v>
      </c>
      <c r="M36" s="216"/>
      <c r="N36" s="40">
        <v>9</v>
      </c>
      <c r="O36" s="423">
        <v>450</v>
      </c>
      <c r="P36" s="422"/>
      <c r="Q36" s="157">
        <v>50</v>
      </c>
      <c r="R36" s="215"/>
      <c r="S36" s="215">
        <v>130</v>
      </c>
      <c r="T36" s="217"/>
      <c r="U36" s="450">
        <v>1980</v>
      </c>
      <c r="V36" s="272"/>
      <c r="W36" s="215">
        <v>220</v>
      </c>
      <c r="X36" s="215"/>
      <c r="Y36" s="39">
        <v>19</v>
      </c>
      <c r="Z36" s="28">
        <v>9</v>
      </c>
      <c r="AA36" s="449">
        <v>1590</v>
      </c>
      <c r="AB36" s="272"/>
      <c r="AC36" s="215">
        <v>0</v>
      </c>
      <c r="AD36" s="216"/>
      <c r="AE36" s="39">
        <v>2</v>
      </c>
      <c r="AF36" s="215">
        <v>35</v>
      </c>
      <c r="AG36" s="215"/>
      <c r="AH36" s="221" t="s">
        <v>633</v>
      </c>
      <c r="AI36" s="224"/>
      <c r="AJ36" s="27">
        <v>2</v>
      </c>
      <c r="AK36" s="223">
        <v>100</v>
      </c>
      <c r="AL36" s="222"/>
      <c r="AM36" s="215">
        <v>286</v>
      </c>
      <c r="AN36" s="217"/>
      <c r="AO36" s="219"/>
      <c r="AP36" s="217"/>
      <c r="AQ36" s="454">
        <f>(BB36+BD36+BF36)*AQ9</f>
        <v>258.98238554645576</v>
      </c>
      <c r="AR36" s="455"/>
      <c r="AS36" s="215"/>
      <c r="AT36" s="216"/>
      <c r="AU36" s="215"/>
      <c r="AV36" s="215"/>
      <c r="AW36" s="215"/>
      <c r="AX36" s="215"/>
      <c r="AY36" s="215"/>
      <c r="AZ36" s="215"/>
      <c r="BA36" s="22"/>
      <c r="BB36" s="229">
        <f t="shared" si="0"/>
        <v>14.979456512654345</v>
      </c>
      <c r="BC36" s="379"/>
      <c r="BD36" s="535">
        <f t="shared" si="1"/>
        <v>9.735530181161685</v>
      </c>
      <c r="BE36" s="536"/>
      <c r="BF36" s="379">
        <f t="shared" si="2"/>
        <v>8.276399999999999</v>
      </c>
      <c r="BG36" s="379"/>
      <c r="BH36" s="13"/>
      <c r="BI36" s="13"/>
      <c r="BL36" s="123" t="str">
        <f>G8</f>
        <v>C</v>
      </c>
      <c r="BO36" s="120" t="str">
        <f>"1/2 ( "&amp;BL34&amp;" - "&amp;BL36&amp;" )"</f>
        <v>1/2 ( E - C )</v>
      </c>
      <c r="BS36" s="13"/>
    </row>
    <row r="37" spans="1:71" ht="11.25" customHeight="1">
      <c r="A37" s="456">
        <v>2400</v>
      </c>
      <c r="B37" s="457"/>
      <c r="C37" s="452">
        <v>2080</v>
      </c>
      <c r="D37" s="453"/>
      <c r="E37" s="208">
        <v>200</v>
      </c>
      <c r="F37" s="157"/>
      <c r="G37" s="216">
        <v>420</v>
      </c>
      <c r="H37" s="157"/>
      <c r="I37" s="157">
        <v>1450</v>
      </c>
      <c r="J37" s="215"/>
      <c r="K37" s="39">
        <v>9</v>
      </c>
      <c r="L37" s="215">
        <v>191</v>
      </c>
      <c r="M37" s="216"/>
      <c r="N37" s="40">
        <v>9</v>
      </c>
      <c r="O37" s="423">
        <v>500</v>
      </c>
      <c r="P37" s="422"/>
      <c r="Q37" s="157">
        <v>50</v>
      </c>
      <c r="R37" s="215"/>
      <c r="S37" s="215">
        <v>140</v>
      </c>
      <c r="T37" s="217"/>
      <c r="U37" s="450">
        <v>2150</v>
      </c>
      <c r="V37" s="272"/>
      <c r="W37" s="215">
        <v>240</v>
      </c>
      <c r="X37" s="215"/>
      <c r="Y37" s="39">
        <v>19</v>
      </c>
      <c r="Z37" s="28">
        <v>9</v>
      </c>
      <c r="AA37" s="449">
        <v>1730</v>
      </c>
      <c r="AB37" s="272"/>
      <c r="AC37" s="215">
        <v>0</v>
      </c>
      <c r="AD37" s="216"/>
      <c r="AE37" s="39">
        <v>2</v>
      </c>
      <c r="AF37" s="215">
        <v>35</v>
      </c>
      <c r="AG37" s="215"/>
      <c r="AH37" s="221" t="s">
        <v>633</v>
      </c>
      <c r="AI37" s="224"/>
      <c r="AJ37" s="27">
        <v>2</v>
      </c>
      <c r="AK37" s="223">
        <v>100</v>
      </c>
      <c r="AL37" s="222"/>
      <c r="AM37" s="215">
        <v>293</v>
      </c>
      <c r="AN37" s="217"/>
      <c r="AO37" s="219"/>
      <c r="AP37" s="217"/>
      <c r="AQ37" s="454">
        <f>(BB37+BD37+BF37)*AQ9</f>
        <v>305.27359247424215</v>
      </c>
      <c r="AR37" s="455"/>
      <c r="AS37" s="215"/>
      <c r="AT37" s="216"/>
      <c r="AU37" s="215"/>
      <c r="AV37" s="215"/>
      <c r="AW37" s="215"/>
      <c r="AX37" s="215"/>
      <c r="AY37" s="215"/>
      <c r="AZ37" s="215"/>
      <c r="BA37" s="22"/>
      <c r="BB37" s="229">
        <f t="shared" si="0"/>
        <v>17.324622176279565</v>
      </c>
      <c r="BC37" s="379"/>
      <c r="BD37" s="535">
        <f t="shared" si="1"/>
        <v>11.759733552923256</v>
      </c>
      <c r="BE37" s="536"/>
      <c r="BF37" s="379">
        <f t="shared" si="2"/>
        <v>9.804</v>
      </c>
      <c r="BG37" s="379"/>
      <c r="BH37" s="13"/>
      <c r="BI37" s="13"/>
      <c r="BL37" s="129">
        <v>93</v>
      </c>
      <c r="BS37" s="13"/>
    </row>
    <row r="38" spans="1:71" ht="11.25" customHeight="1">
      <c r="A38" s="456">
        <v>2600</v>
      </c>
      <c r="B38" s="457"/>
      <c r="C38" s="452">
        <v>2250</v>
      </c>
      <c r="D38" s="453"/>
      <c r="E38" s="208">
        <v>200</v>
      </c>
      <c r="F38" s="157"/>
      <c r="G38" s="216">
        <v>420</v>
      </c>
      <c r="H38" s="157"/>
      <c r="I38" s="157">
        <v>1550</v>
      </c>
      <c r="J38" s="215"/>
      <c r="K38" s="39">
        <v>9</v>
      </c>
      <c r="L38" s="215">
        <v>191</v>
      </c>
      <c r="M38" s="216"/>
      <c r="N38" s="40">
        <v>9</v>
      </c>
      <c r="O38" s="423">
        <v>500</v>
      </c>
      <c r="P38" s="422"/>
      <c r="Q38" s="157">
        <v>50</v>
      </c>
      <c r="R38" s="215"/>
      <c r="S38" s="215">
        <v>140</v>
      </c>
      <c r="T38" s="217"/>
      <c r="U38" s="450">
        <v>2320</v>
      </c>
      <c r="V38" s="272"/>
      <c r="W38" s="215">
        <v>240</v>
      </c>
      <c r="X38" s="215"/>
      <c r="Y38" s="39">
        <v>19</v>
      </c>
      <c r="Z38" s="28">
        <v>9</v>
      </c>
      <c r="AA38" s="449">
        <v>1870</v>
      </c>
      <c r="AB38" s="272"/>
      <c r="AC38" s="215">
        <v>0</v>
      </c>
      <c r="AD38" s="216"/>
      <c r="AE38" s="39">
        <v>2</v>
      </c>
      <c r="AF38" s="215">
        <v>35</v>
      </c>
      <c r="AG38" s="215"/>
      <c r="AH38" s="221" t="s">
        <v>633</v>
      </c>
      <c r="AI38" s="224"/>
      <c r="AJ38" s="27">
        <v>2</v>
      </c>
      <c r="AK38" s="223">
        <v>100</v>
      </c>
      <c r="AL38" s="222"/>
      <c r="AM38" s="215">
        <v>310</v>
      </c>
      <c r="AN38" s="217"/>
      <c r="AO38" s="219"/>
      <c r="AP38" s="217"/>
      <c r="AQ38" s="454">
        <f>(BB38+BD38+BF38)*AQ9</f>
        <v>334.9087143363845</v>
      </c>
      <c r="AR38" s="455"/>
      <c r="AS38" s="215"/>
      <c r="AT38" s="216"/>
      <c r="AU38" s="215"/>
      <c r="AV38" s="215"/>
      <c r="AW38" s="215"/>
      <c r="AX38" s="215"/>
      <c r="AY38" s="215"/>
      <c r="AZ38" s="215"/>
      <c r="BA38" s="22"/>
      <c r="BB38" s="229">
        <f t="shared" si="0"/>
        <v>19.382119139711207</v>
      </c>
      <c r="BC38" s="379"/>
      <c r="BD38" s="535">
        <f t="shared" si="1"/>
        <v>12.70221134900019</v>
      </c>
      <c r="BE38" s="536"/>
      <c r="BF38" s="379">
        <f t="shared" si="2"/>
        <v>10.5792</v>
      </c>
      <c r="BG38" s="379"/>
      <c r="BH38" s="13"/>
      <c r="BI38" s="1"/>
      <c r="BS38" s="1"/>
    </row>
    <row r="39" spans="1:71" ht="11.25" customHeight="1">
      <c r="A39" s="451">
        <v>2800</v>
      </c>
      <c r="B39" s="179"/>
      <c r="C39" s="515">
        <v>2430</v>
      </c>
      <c r="D39" s="516"/>
      <c r="E39" s="259">
        <v>220</v>
      </c>
      <c r="F39" s="191"/>
      <c r="G39" s="190">
        <v>460</v>
      </c>
      <c r="H39" s="191"/>
      <c r="I39" s="191">
        <v>1650</v>
      </c>
      <c r="J39" s="196"/>
      <c r="K39" s="49">
        <v>9</v>
      </c>
      <c r="L39" s="196">
        <v>211</v>
      </c>
      <c r="M39" s="190"/>
      <c r="N39" s="50">
        <v>9</v>
      </c>
      <c r="O39" s="415">
        <v>540</v>
      </c>
      <c r="P39" s="416"/>
      <c r="Q39" s="191">
        <v>50</v>
      </c>
      <c r="R39" s="196"/>
      <c r="S39" s="196">
        <v>150</v>
      </c>
      <c r="T39" s="202"/>
      <c r="U39" s="305">
        <v>2500</v>
      </c>
      <c r="V39" s="306"/>
      <c r="W39" s="196">
        <v>260</v>
      </c>
      <c r="X39" s="196"/>
      <c r="Y39" s="49">
        <v>19</v>
      </c>
      <c r="Z39" s="74">
        <v>9</v>
      </c>
      <c r="AA39" s="519">
        <v>2020</v>
      </c>
      <c r="AB39" s="520"/>
      <c r="AC39" s="196">
        <v>0</v>
      </c>
      <c r="AD39" s="190"/>
      <c r="AE39" s="49">
        <v>2</v>
      </c>
      <c r="AF39" s="215">
        <v>35</v>
      </c>
      <c r="AG39" s="215"/>
      <c r="AH39" s="221" t="s">
        <v>633</v>
      </c>
      <c r="AI39" s="224"/>
      <c r="AJ39" s="70">
        <v>2</v>
      </c>
      <c r="AK39" s="517">
        <v>100</v>
      </c>
      <c r="AL39" s="518"/>
      <c r="AM39" s="196">
        <v>319</v>
      </c>
      <c r="AN39" s="202"/>
      <c r="AO39" s="201"/>
      <c r="AP39" s="202"/>
      <c r="AQ39" s="447">
        <f>(BB39+BD39+BF39)*AQ9</f>
        <v>385.2933991851155</v>
      </c>
      <c r="AR39" s="448"/>
      <c r="AS39" s="196"/>
      <c r="AT39" s="190"/>
      <c r="AU39" s="196"/>
      <c r="AV39" s="196"/>
      <c r="AW39" s="196"/>
      <c r="AX39" s="196"/>
      <c r="AY39" s="196"/>
      <c r="AZ39" s="196"/>
      <c r="BA39" s="23"/>
      <c r="BB39" s="257">
        <f t="shared" si="0"/>
        <v>21.995697402949247</v>
      </c>
      <c r="BC39" s="376"/>
      <c r="BD39" s="541">
        <f t="shared" si="1"/>
        <v>14.7362642766833</v>
      </c>
      <c r="BE39" s="542"/>
      <c r="BF39" s="376">
        <f t="shared" si="2"/>
        <v>12.35</v>
      </c>
      <c r="BG39" s="376"/>
      <c r="BH39" s="1"/>
      <c r="BI39" s="1"/>
      <c r="BS39" s="1"/>
    </row>
    <row r="40" spans="1:71" ht="11.25" customHeight="1">
      <c r="A40" s="71" t="s">
        <v>119</v>
      </c>
      <c r="B40" s="8"/>
      <c r="C40" s="72" t="s">
        <v>120</v>
      </c>
      <c r="D40" s="73" t="s">
        <v>133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S40" s="1"/>
    </row>
    <row r="41" spans="1:71" ht="11.25" customHeight="1">
      <c r="A41" s="6" t="s">
        <v>82</v>
      </c>
      <c r="B41" s="1"/>
      <c r="C41" s="11" t="s">
        <v>121</v>
      </c>
      <c r="D41" s="1" t="s">
        <v>157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S41" s="1"/>
    </row>
    <row r="42" spans="1:71" ht="11.25" customHeight="1">
      <c r="A42" s="6" t="s">
        <v>82</v>
      </c>
      <c r="B42" s="1"/>
      <c r="C42" s="11" t="s">
        <v>122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S42" s="1"/>
    </row>
    <row r="43" spans="1:65" ht="11.25" customHeight="1">
      <c r="A43" s="6" t="s">
        <v>82</v>
      </c>
      <c r="B43" s="1"/>
      <c r="C43" s="11" t="s">
        <v>123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K43" s="125" t="str">
        <f>E8</f>
        <v>B</v>
      </c>
      <c r="BL43" s="128">
        <v>92</v>
      </c>
      <c r="BM43" s="2" t="str">
        <f>"1/2 ( "&amp;BK45&amp;" - "&amp;BK43&amp;" )"</f>
        <v>1/2 ( W - B )</v>
      </c>
    </row>
    <row r="44" spans="1:71" ht="11.25" customHeight="1">
      <c r="A44" s="9" t="s">
        <v>82</v>
      </c>
      <c r="B44" s="10"/>
      <c r="C44" s="12" t="s">
        <v>124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I44" s="1"/>
      <c r="BS44" s="1"/>
    </row>
    <row r="45" spans="1:71" ht="11.25" customHeight="1">
      <c r="A45" s="1" t="s">
        <v>125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126</v>
      </c>
      <c r="BH45" s="1"/>
      <c r="BI45" s="1"/>
      <c r="BK45" s="404" t="str">
        <f>W8</f>
        <v>W</v>
      </c>
      <c r="BL45" s="404"/>
      <c r="BS45" s="1"/>
    </row>
    <row r="46" spans="1:71" ht="12.75" customHeight="1">
      <c r="A46" s="293" t="s">
        <v>68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5"/>
      <c r="AR46" s="282" t="s">
        <v>69</v>
      </c>
      <c r="AS46" s="283"/>
      <c r="AT46" s="284"/>
      <c r="AU46" s="158" t="str">
        <f>AU1</f>
        <v>DS - SAD - 100</v>
      </c>
      <c r="AV46" s="158"/>
      <c r="AW46" s="158"/>
      <c r="AX46" s="158"/>
      <c r="AY46" s="158"/>
      <c r="AZ46" s="158"/>
      <c r="BA46" s="384"/>
      <c r="BB46" s="6"/>
      <c r="BC46" s="1"/>
      <c r="BD46" s="1"/>
      <c r="BE46" s="1"/>
      <c r="BF46" s="1"/>
      <c r="BG46" s="1"/>
      <c r="BH46" s="1"/>
      <c r="BI46" s="1"/>
      <c r="BK46" s="403">
        <v>21</v>
      </c>
      <c r="BL46" s="403"/>
      <c r="BS46" s="1"/>
    </row>
    <row r="47" spans="1:71" ht="12.75" customHeight="1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8"/>
      <c r="AR47" s="3" t="s">
        <v>71</v>
      </c>
      <c r="AS47" s="4"/>
      <c r="AT47" s="5"/>
      <c r="AU47" s="273" t="s">
        <v>630</v>
      </c>
      <c r="AV47" s="378"/>
      <c r="AW47" s="378"/>
      <c r="AX47" s="378"/>
      <c r="AY47" s="378"/>
      <c r="AZ47" s="378"/>
      <c r="BA47" s="503"/>
      <c r="BB47" s="6"/>
      <c r="BC47" s="1"/>
      <c r="BD47" s="1"/>
      <c r="BE47" s="1"/>
      <c r="BF47" s="1"/>
      <c r="BG47" s="1"/>
      <c r="BH47" s="1"/>
      <c r="BI47" s="13"/>
      <c r="BS47" s="13"/>
    </row>
    <row r="48" spans="1:62" ht="11.25" customHeight="1">
      <c r="A48" s="308" t="s">
        <v>72</v>
      </c>
      <c r="B48" s="309"/>
      <c r="C48" s="310"/>
      <c r="D48" s="173" t="str">
        <f>D3</f>
        <v>   Toyo Engineering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285"/>
      <c r="W48" s="173" t="s">
        <v>74</v>
      </c>
      <c r="X48" s="174"/>
      <c r="Y48" s="285"/>
      <c r="Z48" s="173" t="s">
        <v>75</v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5"/>
      <c r="AR48" s="277" t="s">
        <v>76</v>
      </c>
      <c r="AS48" s="278"/>
      <c r="AT48" s="279"/>
      <c r="AU48" s="215">
        <v>0</v>
      </c>
      <c r="AV48" s="215"/>
      <c r="AW48" s="272">
        <v>1</v>
      </c>
      <c r="AX48" s="272"/>
      <c r="AY48" s="215"/>
      <c r="AZ48" s="216"/>
      <c r="BA48" s="14"/>
      <c r="BB48" s="6"/>
      <c r="BC48" s="1"/>
      <c r="BD48" s="1"/>
      <c r="BE48" s="1"/>
      <c r="BF48" s="1"/>
      <c r="BG48" s="1"/>
      <c r="BH48" s="13"/>
      <c r="BI48" s="13"/>
      <c r="BJ48" s="13"/>
    </row>
    <row r="49" spans="1:62" ht="11.25" customHeight="1">
      <c r="A49" s="311" t="s">
        <v>77</v>
      </c>
      <c r="B49" s="170"/>
      <c r="C49" s="286"/>
      <c r="D49" s="169" t="str">
        <f>D4</f>
        <v>   Steel Saddle for Vessel,  Vessel STD  VS - 14 - 0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286"/>
      <c r="W49" s="169" t="s">
        <v>78</v>
      </c>
      <c r="X49" s="170"/>
      <c r="Y49" s="286"/>
      <c r="Z49" s="169" t="s">
        <v>79</v>
      </c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1"/>
      <c r="AR49" s="274" t="s">
        <v>80</v>
      </c>
      <c r="AS49" s="275"/>
      <c r="AT49" s="276"/>
      <c r="AU49" s="7"/>
      <c r="AV49" s="15">
        <v>2</v>
      </c>
      <c r="AW49" s="7"/>
      <c r="AX49" s="7" t="s">
        <v>81</v>
      </c>
      <c r="AY49" s="7"/>
      <c r="AZ49" s="69">
        <f>AZ4</f>
        <v>2</v>
      </c>
      <c r="BA49" s="17"/>
      <c r="BB49" s="6"/>
      <c r="BC49" s="1"/>
      <c r="BD49" s="1"/>
      <c r="BE49" s="1"/>
      <c r="BF49" s="1"/>
      <c r="BG49" s="1"/>
      <c r="BH49" s="1"/>
      <c r="BI49" s="1"/>
      <c r="BJ49" s="1"/>
    </row>
    <row r="50" spans="1:62" ht="11.25" customHeight="1">
      <c r="A50" s="6" t="s">
        <v>82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K50" s="1"/>
      <c r="AL50" s="1"/>
      <c r="AM50" s="1"/>
      <c r="AN50" s="1"/>
      <c r="AO50" s="1"/>
      <c r="AP50" s="1"/>
      <c r="AQ50" s="1"/>
      <c r="AR50" s="8"/>
      <c r="AS50" s="8"/>
      <c r="AT50" s="8"/>
      <c r="AU50" s="8"/>
      <c r="AV50" s="8"/>
      <c r="AW50" s="8"/>
      <c r="AX50" s="8"/>
      <c r="AY50" s="8"/>
      <c r="AZ50" s="8"/>
      <c r="BA50" s="18"/>
      <c r="BB50" s="6"/>
      <c r="BC50" s="1"/>
      <c r="BD50" s="1"/>
      <c r="BE50" s="1"/>
      <c r="BF50" s="1"/>
      <c r="BG50" s="1"/>
      <c r="BH50" s="1"/>
      <c r="BI50" s="1"/>
      <c r="BJ50" s="1"/>
    </row>
    <row r="51" spans="1:62" ht="11.25" customHeight="1">
      <c r="A51" s="64" t="s">
        <v>82</v>
      </c>
      <c r="B51" s="41"/>
      <c r="C51" s="491" t="s">
        <v>83</v>
      </c>
      <c r="D51" s="492"/>
      <c r="E51" s="492"/>
      <c r="F51" s="492"/>
      <c r="G51" s="492"/>
      <c r="H51" s="492"/>
      <c r="I51" s="492"/>
      <c r="J51" s="492"/>
      <c r="K51" s="492"/>
      <c r="L51" s="492"/>
      <c r="M51" s="493"/>
      <c r="N51" s="341" t="s">
        <v>84</v>
      </c>
      <c r="O51" s="497"/>
      <c r="P51" s="497"/>
      <c r="Q51" s="497"/>
      <c r="R51" s="497"/>
      <c r="S51" s="497"/>
      <c r="T51" s="498"/>
      <c r="U51" s="341" t="s">
        <v>85</v>
      </c>
      <c r="V51" s="497"/>
      <c r="W51" s="497"/>
      <c r="X51" s="497"/>
      <c r="Y51" s="497"/>
      <c r="Z51" s="498"/>
      <c r="AA51" s="341" t="s">
        <v>86</v>
      </c>
      <c r="AB51" s="497"/>
      <c r="AC51" s="497"/>
      <c r="AD51" s="497"/>
      <c r="AE51" s="497"/>
      <c r="AF51" s="497"/>
      <c r="AG51" s="497"/>
      <c r="AH51" s="497"/>
      <c r="AI51" s="498"/>
      <c r="AJ51" s="53"/>
      <c r="AK51" s="499" t="s">
        <v>87</v>
      </c>
      <c r="AL51" s="500"/>
      <c r="AM51" s="299" t="s">
        <v>87</v>
      </c>
      <c r="AN51" s="300"/>
      <c r="AO51" s="499"/>
      <c r="AP51" s="300"/>
      <c r="AQ51" s="501" t="s">
        <v>164</v>
      </c>
      <c r="AR51" s="502"/>
      <c r="AS51" s="299"/>
      <c r="AT51" s="500"/>
      <c r="AU51" s="61"/>
      <c r="AV51" s="52"/>
      <c r="AW51" s="61"/>
      <c r="AX51" s="42"/>
      <c r="AY51" s="61"/>
      <c r="AZ51" s="54"/>
      <c r="BA51" s="55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2" ht="11.25" customHeight="1">
      <c r="A52" s="343" t="s">
        <v>88</v>
      </c>
      <c r="B52" s="487"/>
      <c r="C52" s="494"/>
      <c r="D52" s="495"/>
      <c r="E52" s="495"/>
      <c r="F52" s="495"/>
      <c r="G52" s="495"/>
      <c r="H52" s="495"/>
      <c r="I52" s="495"/>
      <c r="J52" s="495"/>
      <c r="K52" s="495"/>
      <c r="L52" s="495"/>
      <c r="M52" s="496"/>
      <c r="N52" s="488"/>
      <c r="O52" s="489"/>
      <c r="P52" s="489"/>
      <c r="Q52" s="489"/>
      <c r="R52" s="489"/>
      <c r="S52" s="489"/>
      <c r="T52" s="490"/>
      <c r="U52" s="488" t="s">
        <v>89</v>
      </c>
      <c r="V52" s="489"/>
      <c r="W52" s="489"/>
      <c r="X52" s="489"/>
      <c r="Y52" s="489"/>
      <c r="Z52" s="490"/>
      <c r="AA52" s="488"/>
      <c r="AB52" s="489"/>
      <c r="AC52" s="489"/>
      <c r="AD52" s="489"/>
      <c r="AE52" s="489"/>
      <c r="AF52" s="489"/>
      <c r="AG52" s="489"/>
      <c r="AH52" s="489"/>
      <c r="AI52" s="490"/>
      <c r="AJ52" s="33" t="s">
        <v>90</v>
      </c>
      <c r="AK52" s="465" t="s">
        <v>91</v>
      </c>
      <c r="AL52" s="301"/>
      <c r="AM52" s="463" t="s">
        <v>92</v>
      </c>
      <c r="AN52" s="464"/>
      <c r="AO52" s="465" t="s">
        <v>83</v>
      </c>
      <c r="AP52" s="464"/>
      <c r="AQ52" s="465" t="s">
        <v>159</v>
      </c>
      <c r="AR52" s="301"/>
      <c r="AS52" s="463"/>
      <c r="AT52" s="463"/>
      <c r="AU52" s="57"/>
      <c r="AV52" s="62"/>
      <c r="AW52" s="57"/>
      <c r="AX52" s="43"/>
      <c r="AY52" s="57"/>
      <c r="AZ52" s="34"/>
      <c r="BA52" s="56"/>
      <c r="BB52" s="13"/>
      <c r="BC52" s="13"/>
      <c r="BD52" s="13"/>
      <c r="BE52" s="13"/>
      <c r="BF52" s="13"/>
      <c r="BG52" s="13"/>
      <c r="BH52" s="13"/>
      <c r="BI52" s="13"/>
      <c r="BJ52" s="13"/>
    </row>
    <row r="53" spans="1:62" ht="11.25" customHeight="1">
      <c r="A53" s="343" t="s">
        <v>93</v>
      </c>
      <c r="B53" s="487"/>
      <c r="C53" s="479" t="s">
        <v>94</v>
      </c>
      <c r="D53" s="467"/>
      <c r="E53" s="466" t="s">
        <v>95</v>
      </c>
      <c r="F53" s="467"/>
      <c r="G53" s="466" t="s">
        <v>96</v>
      </c>
      <c r="H53" s="467"/>
      <c r="I53" s="466" t="s">
        <v>97</v>
      </c>
      <c r="J53" s="467"/>
      <c r="K53" s="475" t="s">
        <v>98</v>
      </c>
      <c r="L53" s="466" t="s">
        <v>99</v>
      </c>
      <c r="M53" s="485"/>
      <c r="N53" s="409" t="s">
        <v>100</v>
      </c>
      <c r="O53" s="481" t="s">
        <v>101</v>
      </c>
      <c r="P53" s="482"/>
      <c r="Q53" s="466" t="s">
        <v>102</v>
      </c>
      <c r="R53" s="467"/>
      <c r="S53" s="466" t="s">
        <v>103</v>
      </c>
      <c r="T53" s="485"/>
      <c r="U53" s="479" t="s">
        <v>104</v>
      </c>
      <c r="V53" s="467"/>
      <c r="W53" s="466" t="s">
        <v>105</v>
      </c>
      <c r="X53" s="467"/>
      <c r="Y53" s="475" t="s">
        <v>106</v>
      </c>
      <c r="Z53" s="477" t="s">
        <v>107</v>
      </c>
      <c r="AA53" s="479" t="s">
        <v>108</v>
      </c>
      <c r="AB53" s="467"/>
      <c r="AC53" s="466" t="s">
        <v>109</v>
      </c>
      <c r="AD53" s="467"/>
      <c r="AE53" s="46" t="s">
        <v>90</v>
      </c>
      <c r="AF53" s="466" t="s">
        <v>110</v>
      </c>
      <c r="AG53" s="470"/>
      <c r="AH53" s="178" t="s">
        <v>86</v>
      </c>
      <c r="AI53" s="473"/>
      <c r="AJ53" s="33" t="s">
        <v>111</v>
      </c>
      <c r="AK53" s="465" t="s">
        <v>112</v>
      </c>
      <c r="AL53" s="301"/>
      <c r="AM53" s="463" t="s">
        <v>113</v>
      </c>
      <c r="AN53" s="464"/>
      <c r="AO53" s="465" t="s">
        <v>114</v>
      </c>
      <c r="AP53" s="464"/>
      <c r="AQ53" s="465" t="s">
        <v>156</v>
      </c>
      <c r="AR53" s="301"/>
      <c r="AS53" s="463"/>
      <c r="AT53" s="463"/>
      <c r="AU53" s="57"/>
      <c r="AV53" s="62"/>
      <c r="AW53" s="57"/>
      <c r="AX53" s="58"/>
      <c r="AY53" s="37"/>
      <c r="AZ53" s="34"/>
      <c r="BA53" s="56"/>
      <c r="BB53" s="533" t="s">
        <v>163</v>
      </c>
      <c r="BC53" s="534"/>
      <c r="BD53" s="534"/>
      <c r="BE53" s="534"/>
      <c r="BF53" s="534"/>
      <c r="BG53" s="534"/>
      <c r="BH53" s="13"/>
      <c r="BI53" s="13"/>
      <c r="BJ53" s="13"/>
    </row>
    <row r="54" spans="1:62" ht="11.25" customHeight="1">
      <c r="A54" s="65" t="s">
        <v>82</v>
      </c>
      <c r="B54" s="66"/>
      <c r="C54" s="480"/>
      <c r="D54" s="469"/>
      <c r="E54" s="468"/>
      <c r="F54" s="469"/>
      <c r="G54" s="468"/>
      <c r="H54" s="469"/>
      <c r="I54" s="468"/>
      <c r="J54" s="469"/>
      <c r="K54" s="476"/>
      <c r="L54" s="468"/>
      <c r="M54" s="486"/>
      <c r="N54" s="410"/>
      <c r="O54" s="483"/>
      <c r="P54" s="484"/>
      <c r="Q54" s="468"/>
      <c r="R54" s="469"/>
      <c r="S54" s="468"/>
      <c r="T54" s="486"/>
      <c r="U54" s="480"/>
      <c r="V54" s="469"/>
      <c r="W54" s="468"/>
      <c r="X54" s="469"/>
      <c r="Y54" s="476"/>
      <c r="Z54" s="478"/>
      <c r="AA54" s="480"/>
      <c r="AB54" s="469"/>
      <c r="AC54" s="468"/>
      <c r="AD54" s="469"/>
      <c r="AE54" s="51" t="s">
        <v>115</v>
      </c>
      <c r="AF54" s="471"/>
      <c r="AG54" s="472"/>
      <c r="AH54" s="186" t="s">
        <v>116</v>
      </c>
      <c r="AI54" s="474"/>
      <c r="AJ54" s="67"/>
      <c r="AK54" s="462" t="s">
        <v>117</v>
      </c>
      <c r="AL54" s="185"/>
      <c r="AM54" s="399" t="s">
        <v>118</v>
      </c>
      <c r="AN54" s="400"/>
      <c r="AO54" s="35"/>
      <c r="AP54" s="60"/>
      <c r="AQ54" s="462">
        <f>AQ9</f>
        <v>7.85</v>
      </c>
      <c r="AR54" s="184"/>
      <c r="AS54" s="186"/>
      <c r="AT54" s="185"/>
      <c r="AU54" s="48"/>
      <c r="AV54" s="63"/>
      <c r="AW54" s="48"/>
      <c r="AX54" s="47"/>
      <c r="AY54" s="38"/>
      <c r="AZ54" s="36"/>
      <c r="BA54" s="59"/>
      <c r="BB54" s="364" t="s">
        <v>162</v>
      </c>
      <c r="BC54" s="365"/>
      <c r="BD54" s="235" t="s">
        <v>160</v>
      </c>
      <c r="BE54" s="162"/>
      <c r="BF54" s="365" t="s">
        <v>161</v>
      </c>
      <c r="BG54" s="365"/>
      <c r="BH54" s="13"/>
      <c r="BI54" s="13"/>
      <c r="BJ54" s="13"/>
    </row>
    <row r="55" spans="1:62" ht="11.25" customHeight="1">
      <c r="A55" s="443">
        <v>3000</v>
      </c>
      <c r="B55" s="444"/>
      <c r="C55" s="445">
        <v>2600</v>
      </c>
      <c r="D55" s="446"/>
      <c r="E55" s="430">
        <v>220</v>
      </c>
      <c r="F55" s="424"/>
      <c r="G55" s="412">
        <v>480</v>
      </c>
      <c r="H55" s="424"/>
      <c r="I55" s="424">
        <v>1750</v>
      </c>
      <c r="J55" s="411"/>
      <c r="K55" s="44">
        <v>9</v>
      </c>
      <c r="L55" s="411">
        <v>211</v>
      </c>
      <c r="M55" s="412"/>
      <c r="N55" s="45">
        <v>9</v>
      </c>
      <c r="O55" s="425">
        <v>560</v>
      </c>
      <c r="P55" s="426"/>
      <c r="Q55" s="424">
        <v>50</v>
      </c>
      <c r="R55" s="411"/>
      <c r="S55" s="411">
        <v>150</v>
      </c>
      <c r="T55" s="413"/>
      <c r="U55" s="440">
        <v>2670</v>
      </c>
      <c r="V55" s="441"/>
      <c r="W55" s="411">
        <v>260</v>
      </c>
      <c r="X55" s="411"/>
      <c r="Y55" s="44">
        <v>19</v>
      </c>
      <c r="Z55" s="75">
        <v>12</v>
      </c>
      <c r="AA55" s="442">
        <v>2170</v>
      </c>
      <c r="AB55" s="441"/>
      <c r="AC55" s="411">
        <v>650</v>
      </c>
      <c r="AD55" s="412"/>
      <c r="AE55" s="44">
        <v>4</v>
      </c>
      <c r="AF55" s="411">
        <v>35</v>
      </c>
      <c r="AG55" s="411"/>
      <c r="AH55" s="436" t="s">
        <v>134</v>
      </c>
      <c r="AI55" s="437"/>
      <c r="AJ55" s="29">
        <v>3</v>
      </c>
      <c r="AK55" s="438">
        <v>126</v>
      </c>
      <c r="AL55" s="439"/>
      <c r="AM55" s="411">
        <v>367</v>
      </c>
      <c r="AN55" s="413"/>
      <c r="AO55" s="414"/>
      <c r="AP55" s="413"/>
      <c r="AQ55" s="434">
        <f>(BB55+BD55+BF55)*AQ54</f>
        <v>448.4315164296771</v>
      </c>
      <c r="AR55" s="435"/>
      <c r="AS55" s="192"/>
      <c r="AT55" s="192"/>
      <c r="AU55" s="32"/>
      <c r="AV55" s="30"/>
      <c r="AW55" s="32"/>
      <c r="AX55" s="31"/>
      <c r="AY55" s="32"/>
      <c r="AZ55" s="31"/>
      <c r="BA55" s="20"/>
      <c r="BB55" s="268">
        <f>((2*A55/2*COS(30/180*PI())+C55)/2*(I55-A55/2*SIN(30/180*PI()))-(PI()/4*A55^2*120/360-2*A55/2*COS(30/180*PI())*A55/2*SIN(30/180*PI()))+(I55-A55/2*SIN(30/180*PI())+IF(AJ55&lt;=2,(I55-A55/2)*AJ55,(I55-A55/2)*(AJ55-2)+(I55-A55/2*SIN(30/180*PI())+I55-A55/2)/2*2))*(G55+E55)/2)*K55/10^9*1000</f>
        <v>27.597606965993702</v>
      </c>
      <c r="BC55" s="387"/>
      <c r="BD55" s="537">
        <f>(PI()*A55*120/360+2*Q55)*O55*N55/10^9*1000</f>
        <v>16.337626974092558</v>
      </c>
      <c r="BE55" s="538"/>
      <c r="BF55" s="387">
        <f>U55*W55*Y55/10^9*1000</f>
        <v>13.1898</v>
      </c>
      <c r="BG55" s="387"/>
      <c r="BH55" s="13"/>
      <c r="BI55" s="13"/>
      <c r="BJ55" s="13"/>
    </row>
    <row r="56" spans="1:62" ht="11.25" customHeight="1">
      <c r="A56" s="456">
        <v>3200</v>
      </c>
      <c r="B56" s="457"/>
      <c r="C56" s="452">
        <v>2770</v>
      </c>
      <c r="D56" s="453"/>
      <c r="E56" s="208">
        <v>220</v>
      </c>
      <c r="F56" s="157"/>
      <c r="G56" s="216">
        <v>480</v>
      </c>
      <c r="H56" s="157"/>
      <c r="I56" s="157">
        <v>1850</v>
      </c>
      <c r="J56" s="215"/>
      <c r="K56" s="39">
        <v>9</v>
      </c>
      <c r="L56" s="215">
        <v>211</v>
      </c>
      <c r="M56" s="216"/>
      <c r="N56" s="40">
        <v>9</v>
      </c>
      <c r="O56" s="423">
        <v>560</v>
      </c>
      <c r="P56" s="422"/>
      <c r="Q56" s="157">
        <v>50</v>
      </c>
      <c r="R56" s="215"/>
      <c r="S56" s="215">
        <v>150</v>
      </c>
      <c r="T56" s="217"/>
      <c r="U56" s="450">
        <v>2840</v>
      </c>
      <c r="V56" s="272"/>
      <c r="W56" s="215">
        <v>260</v>
      </c>
      <c r="X56" s="215"/>
      <c r="Y56" s="39">
        <v>19</v>
      </c>
      <c r="Z56" s="28">
        <v>12</v>
      </c>
      <c r="AA56" s="449">
        <v>2310</v>
      </c>
      <c r="AB56" s="272"/>
      <c r="AC56" s="215">
        <v>690</v>
      </c>
      <c r="AD56" s="216"/>
      <c r="AE56" s="39">
        <v>4</v>
      </c>
      <c r="AF56" s="215">
        <v>35</v>
      </c>
      <c r="AG56" s="215"/>
      <c r="AH56" s="221" t="s">
        <v>134</v>
      </c>
      <c r="AI56" s="224"/>
      <c r="AJ56" s="27">
        <v>3</v>
      </c>
      <c r="AK56" s="223">
        <v>126</v>
      </c>
      <c r="AL56" s="222"/>
      <c r="AM56" s="215">
        <v>382</v>
      </c>
      <c r="AN56" s="217"/>
      <c r="AO56" s="219"/>
      <c r="AP56" s="217"/>
      <c r="AQ56" s="454">
        <f>(BB56+BD56+BF56)*AQ54</f>
        <v>483.72602698616487</v>
      </c>
      <c r="AR56" s="455"/>
      <c r="AS56" s="215"/>
      <c r="AT56" s="216"/>
      <c r="AU56" s="28"/>
      <c r="AV56" s="26"/>
      <c r="AW56" s="28"/>
      <c r="AX56" s="27"/>
      <c r="AY56" s="28"/>
      <c r="AZ56" s="27"/>
      <c r="BA56" s="22"/>
      <c r="BB56" s="229">
        <f aca="true" t="shared" si="3" ref="BB56:BB70">((2*A56/2*COS(30/180*PI())+C56)/2*(I56-A56/2*SIN(30/180*PI()))-(PI()/4*A56^2*120/360-2*A56/2*COS(30/180*PI())*A56/2*SIN(30/180*PI()))+(I56-A56/2*SIN(30/180*PI())+IF(AJ56&lt;=2,(I56-A56/2)*AJ56,(I56-A56/2)*(AJ56-2)+(I56-A56/2*SIN(30/180*PI())+I56-A56/2)/2*2))*(G56+E56)/2)*K56/10^9*1000</f>
        <v>30.198347828844568</v>
      </c>
      <c r="BC56" s="379"/>
      <c r="BD56" s="535">
        <f aca="true" t="shared" si="4" ref="BD56:BD70">(PI()*A56*120/360+2*Q56)*O56*N56/10^9*1000</f>
        <v>17.393202105698727</v>
      </c>
      <c r="BE56" s="536"/>
      <c r="BF56" s="379">
        <f aca="true" t="shared" si="5" ref="BF56:BF70">U56*W56*Y56/10^9*1000</f>
        <v>14.0296</v>
      </c>
      <c r="BG56" s="379"/>
      <c r="BH56" s="13"/>
      <c r="BI56" s="13"/>
      <c r="BJ56" s="13"/>
    </row>
    <row r="57" spans="1:62" ht="11.25" customHeight="1">
      <c r="A57" s="456">
        <v>3400</v>
      </c>
      <c r="B57" s="457"/>
      <c r="C57" s="452">
        <v>2950</v>
      </c>
      <c r="D57" s="453"/>
      <c r="E57" s="208">
        <v>220</v>
      </c>
      <c r="F57" s="157"/>
      <c r="G57" s="216">
        <v>500</v>
      </c>
      <c r="H57" s="157"/>
      <c r="I57" s="157">
        <v>1950</v>
      </c>
      <c r="J57" s="215"/>
      <c r="K57" s="39">
        <v>9</v>
      </c>
      <c r="L57" s="215">
        <v>211</v>
      </c>
      <c r="M57" s="216"/>
      <c r="N57" s="40">
        <v>9</v>
      </c>
      <c r="O57" s="423">
        <v>580</v>
      </c>
      <c r="P57" s="422"/>
      <c r="Q57" s="157">
        <v>50</v>
      </c>
      <c r="R57" s="215"/>
      <c r="S57" s="215">
        <v>150</v>
      </c>
      <c r="T57" s="217"/>
      <c r="U57" s="450">
        <v>3020</v>
      </c>
      <c r="V57" s="272"/>
      <c r="W57" s="215">
        <v>260</v>
      </c>
      <c r="X57" s="215"/>
      <c r="Y57" s="39">
        <v>19</v>
      </c>
      <c r="Z57" s="28">
        <v>12</v>
      </c>
      <c r="AA57" s="449">
        <v>2460</v>
      </c>
      <c r="AB57" s="272"/>
      <c r="AC57" s="215">
        <v>740</v>
      </c>
      <c r="AD57" s="216"/>
      <c r="AE57" s="39">
        <v>4</v>
      </c>
      <c r="AF57" s="215">
        <v>35</v>
      </c>
      <c r="AG57" s="215"/>
      <c r="AH57" s="221" t="s">
        <v>134</v>
      </c>
      <c r="AI57" s="224"/>
      <c r="AJ57" s="27">
        <v>3</v>
      </c>
      <c r="AK57" s="223">
        <v>126</v>
      </c>
      <c r="AL57" s="222"/>
      <c r="AM57" s="215">
        <v>398</v>
      </c>
      <c r="AN57" s="217"/>
      <c r="AO57" s="219"/>
      <c r="AP57" s="217"/>
      <c r="AQ57" s="454">
        <f>(BB57+BD57+BF57)*AQ54</f>
        <v>527.8330747215916</v>
      </c>
      <c r="AR57" s="455"/>
      <c r="AS57" s="215"/>
      <c r="AT57" s="216"/>
      <c r="AU57" s="216"/>
      <c r="AV57" s="208"/>
      <c r="AW57" s="216"/>
      <c r="AX57" s="157"/>
      <c r="AY57" s="215"/>
      <c r="AZ57" s="215"/>
      <c r="BA57" s="22"/>
      <c r="BB57" s="229">
        <f t="shared" si="3"/>
        <v>33.213419991501844</v>
      </c>
      <c r="BC57" s="379"/>
      <c r="BD57" s="535">
        <f t="shared" si="4"/>
        <v>19.107662138637213</v>
      </c>
      <c r="BE57" s="536"/>
      <c r="BF57" s="379">
        <f t="shared" si="5"/>
        <v>14.9188</v>
      </c>
      <c r="BG57" s="379"/>
      <c r="BH57" s="13"/>
      <c r="BI57" s="13"/>
      <c r="BJ57" s="13"/>
    </row>
    <row r="58" spans="1:62" ht="11.25" customHeight="1">
      <c r="A58" s="456">
        <v>3600</v>
      </c>
      <c r="B58" s="457"/>
      <c r="C58" s="452">
        <v>3120</v>
      </c>
      <c r="D58" s="453"/>
      <c r="E58" s="208">
        <v>220</v>
      </c>
      <c r="F58" s="157"/>
      <c r="G58" s="216">
        <v>500</v>
      </c>
      <c r="H58" s="157"/>
      <c r="I58" s="157">
        <v>2050</v>
      </c>
      <c r="J58" s="215"/>
      <c r="K58" s="39">
        <v>12</v>
      </c>
      <c r="L58" s="215">
        <v>208</v>
      </c>
      <c r="M58" s="216"/>
      <c r="N58" s="40">
        <v>12</v>
      </c>
      <c r="O58" s="423">
        <v>600</v>
      </c>
      <c r="P58" s="422"/>
      <c r="Q58" s="157">
        <v>50</v>
      </c>
      <c r="R58" s="215"/>
      <c r="S58" s="215">
        <v>160</v>
      </c>
      <c r="T58" s="217"/>
      <c r="U58" s="450">
        <v>3200</v>
      </c>
      <c r="V58" s="272"/>
      <c r="W58" s="215">
        <v>270</v>
      </c>
      <c r="X58" s="215"/>
      <c r="Y58" s="39">
        <v>22</v>
      </c>
      <c r="Z58" s="28">
        <v>12</v>
      </c>
      <c r="AA58" s="449">
        <v>2600</v>
      </c>
      <c r="AB58" s="272"/>
      <c r="AC58" s="215">
        <v>900</v>
      </c>
      <c r="AD58" s="216"/>
      <c r="AE58" s="39">
        <v>4</v>
      </c>
      <c r="AF58" s="215">
        <v>41</v>
      </c>
      <c r="AG58" s="215"/>
      <c r="AH58" s="221" t="s">
        <v>66</v>
      </c>
      <c r="AI58" s="224"/>
      <c r="AJ58" s="27">
        <v>3</v>
      </c>
      <c r="AK58" s="223">
        <v>247</v>
      </c>
      <c r="AL58" s="222"/>
      <c r="AM58" s="215">
        <v>601</v>
      </c>
      <c r="AN58" s="217"/>
      <c r="AO58" s="219"/>
      <c r="AP58" s="217"/>
      <c r="AQ58" s="454">
        <f>(BB58+BD58+BF58)*AQ54</f>
        <v>745.4631489552467</v>
      </c>
      <c r="AR58" s="455"/>
      <c r="AS58" s="215"/>
      <c r="AT58" s="216"/>
      <c r="AU58" s="215"/>
      <c r="AV58" s="216"/>
      <c r="AW58" s="215"/>
      <c r="AX58" s="215"/>
      <c r="AY58" s="215"/>
      <c r="AZ58" s="215"/>
      <c r="BA58" s="22"/>
      <c r="BB58" s="229">
        <f t="shared" si="3"/>
        <v>48.09209793862071</v>
      </c>
      <c r="BC58" s="379"/>
      <c r="BD58" s="535">
        <f t="shared" si="4"/>
        <v>27.863360527015814</v>
      </c>
      <c r="BE58" s="536"/>
      <c r="BF58" s="379">
        <f t="shared" si="5"/>
        <v>19.008</v>
      </c>
      <c r="BG58" s="379"/>
      <c r="BH58" s="13"/>
      <c r="BI58" s="13"/>
      <c r="BJ58" s="13"/>
    </row>
    <row r="59" spans="1:62" ht="11.25" customHeight="1">
      <c r="A59" s="451">
        <v>3800</v>
      </c>
      <c r="B59" s="179"/>
      <c r="C59" s="452">
        <v>3290</v>
      </c>
      <c r="D59" s="453"/>
      <c r="E59" s="208">
        <v>250</v>
      </c>
      <c r="F59" s="157"/>
      <c r="G59" s="216">
        <v>550</v>
      </c>
      <c r="H59" s="157"/>
      <c r="I59" s="157">
        <v>2150</v>
      </c>
      <c r="J59" s="215"/>
      <c r="K59" s="39">
        <v>12</v>
      </c>
      <c r="L59" s="215">
        <v>238</v>
      </c>
      <c r="M59" s="216"/>
      <c r="N59" s="40">
        <v>12</v>
      </c>
      <c r="O59" s="423">
        <v>650</v>
      </c>
      <c r="P59" s="422"/>
      <c r="Q59" s="157">
        <v>50</v>
      </c>
      <c r="R59" s="215"/>
      <c r="S59" s="215">
        <v>175</v>
      </c>
      <c r="T59" s="217"/>
      <c r="U59" s="450">
        <v>3370</v>
      </c>
      <c r="V59" s="272"/>
      <c r="W59" s="215">
        <v>300</v>
      </c>
      <c r="X59" s="215"/>
      <c r="Y59" s="39">
        <v>22</v>
      </c>
      <c r="Z59" s="28">
        <v>12</v>
      </c>
      <c r="AA59" s="449">
        <v>2740</v>
      </c>
      <c r="AB59" s="272"/>
      <c r="AC59" s="215">
        <v>970</v>
      </c>
      <c r="AD59" s="216"/>
      <c r="AE59" s="39">
        <v>4</v>
      </c>
      <c r="AF59" s="215">
        <v>41</v>
      </c>
      <c r="AG59" s="215"/>
      <c r="AH59" s="221" t="s">
        <v>66</v>
      </c>
      <c r="AI59" s="224"/>
      <c r="AJ59" s="27">
        <v>3</v>
      </c>
      <c r="AK59" s="223">
        <v>247</v>
      </c>
      <c r="AL59" s="222"/>
      <c r="AM59" s="215">
        <v>627</v>
      </c>
      <c r="AN59" s="217"/>
      <c r="AO59" s="219"/>
      <c r="AP59" s="217"/>
      <c r="AQ59" s="447">
        <f>(BB59+BD59+BF59)*AQ54</f>
        <v>843.9928523570502</v>
      </c>
      <c r="AR59" s="448"/>
      <c r="AS59" s="196"/>
      <c r="AT59" s="190"/>
      <c r="AU59" s="196"/>
      <c r="AV59" s="196"/>
      <c r="AW59" s="196"/>
      <c r="AX59" s="196"/>
      <c r="AY59" s="196"/>
      <c r="AZ59" s="196"/>
      <c r="BA59" s="23"/>
      <c r="BB59" s="266">
        <f t="shared" si="3"/>
        <v>53.45407762164751</v>
      </c>
      <c r="BC59" s="382"/>
      <c r="BD59" s="539">
        <f t="shared" si="4"/>
        <v>31.818935417467166</v>
      </c>
      <c r="BE59" s="540"/>
      <c r="BF59" s="382">
        <f t="shared" si="5"/>
        <v>22.242</v>
      </c>
      <c r="BG59" s="382"/>
      <c r="BH59" s="13"/>
      <c r="BI59" s="13"/>
      <c r="BJ59" s="13"/>
    </row>
    <row r="60" spans="1:62" ht="11.25" customHeight="1">
      <c r="A60" s="443">
        <v>4000</v>
      </c>
      <c r="B60" s="444"/>
      <c r="C60" s="445">
        <v>3460</v>
      </c>
      <c r="D60" s="446"/>
      <c r="E60" s="430">
        <v>250</v>
      </c>
      <c r="F60" s="424"/>
      <c r="G60" s="412">
        <v>600</v>
      </c>
      <c r="H60" s="424"/>
      <c r="I60" s="424">
        <v>2250</v>
      </c>
      <c r="J60" s="411"/>
      <c r="K60" s="44">
        <v>12</v>
      </c>
      <c r="L60" s="411">
        <v>238</v>
      </c>
      <c r="M60" s="412"/>
      <c r="N60" s="45">
        <v>12</v>
      </c>
      <c r="O60" s="425">
        <v>700</v>
      </c>
      <c r="P60" s="426"/>
      <c r="Q60" s="424">
        <v>50</v>
      </c>
      <c r="R60" s="411"/>
      <c r="S60" s="411">
        <v>175</v>
      </c>
      <c r="T60" s="413"/>
      <c r="U60" s="440">
        <v>3540</v>
      </c>
      <c r="V60" s="441"/>
      <c r="W60" s="411">
        <v>300</v>
      </c>
      <c r="X60" s="411"/>
      <c r="Y60" s="44">
        <v>22</v>
      </c>
      <c r="Z60" s="75">
        <v>12</v>
      </c>
      <c r="AA60" s="442">
        <v>2880</v>
      </c>
      <c r="AB60" s="441"/>
      <c r="AC60" s="411">
        <v>970</v>
      </c>
      <c r="AD60" s="412"/>
      <c r="AE60" s="44">
        <v>4</v>
      </c>
      <c r="AF60" s="411">
        <v>41</v>
      </c>
      <c r="AG60" s="411"/>
      <c r="AH60" s="436" t="s">
        <v>66</v>
      </c>
      <c r="AI60" s="437"/>
      <c r="AJ60" s="29">
        <v>3</v>
      </c>
      <c r="AK60" s="438">
        <v>289</v>
      </c>
      <c r="AL60" s="439"/>
      <c r="AM60" s="411">
        <v>627</v>
      </c>
      <c r="AN60" s="413"/>
      <c r="AO60" s="414"/>
      <c r="AP60" s="413"/>
      <c r="AQ60" s="434">
        <f>(BB60+BD60+BF60)*AQ54</f>
        <v>925.7060435499484</v>
      </c>
      <c r="AR60" s="435"/>
      <c r="AS60" s="192"/>
      <c r="AT60" s="265"/>
      <c r="AU60" s="192"/>
      <c r="AV60" s="192"/>
      <c r="AW60" s="192"/>
      <c r="AX60" s="192"/>
      <c r="AY60" s="192"/>
      <c r="AZ60" s="192"/>
      <c r="BA60" s="20"/>
      <c r="BB60" s="268">
        <f t="shared" si="3"/>
        <v>58.534499037749534</v>
      </c>
      <c r="BC60" s="387"/>
      <c r="BD60" s="537">
        <f t="shared" si="4"/>
        <v>36.02583772020568</v>
      </c>
      <c r="BE60" s="538"/>
      <c r="BF60" s="387">
        <f t="shared" si="5"/>
        <v>23.364</v>
      </c>
      <c r="BG60" s="387"/>
      <c r="BH60" s="13"/>
      <c r="BI60" s="13"/>
      <c r="BJ60" s="13"/>
    </row>
    <row r="61" spans="1:62" ht="11.25" customHeight="1">
      <c r="A61" s="456">
        <v>4200</v>
      </c>
      <c r="B61" s="457"/>
      <c r="C61" s="452">
        <v>3640</v>
      </c>
      <c r="D61" s="453"/>
      <c r="E61" s="208">
        <v>250</v>
      </c>
      <c r="F61" s="157"/>
      <c r="G61" s="216">
        <v>600</v>
      </c>
      <c r="H61" s="157"/>
      <c r="I61" s="157">
        <v>2350</v>
      </c>
      <c r="J61" s="215"/>
      <c r="K61" s="39">
        <v>12</v>
      </c>
      <c r="L61" s="215">
        <v>238</v>
      </c>
      <c r="M61" s="216"/>
      <c r="N61" s="40">
        <v>12</v>
      </c>
      <c r="O61" s="423">
        <v>700</v>
      </c>
      <c r="P61" s="422"/>
      <c r="Q61" s="157">
        <v>50</v>
      </c>
      <c r="R61" s="215"/>
      <c r="S61" s="215">
        <v>175</v>
      </c>
      <c r="T61" s="217"/>
      <c r="U61" s="450">
        <v>3720</v>
      </c>
      <c r="V61" s="272"/>
      <c r="W61" s="215">
        <v>300</v>
      </c>
      <c r="X61" s="215"/>
      <c r="Y61" s="39">
        <v>22</v>
      </c>
      <c r="Z61" s="28">
        <v>12</v>
      </c>
      <c r="AA61" s="449">
        <v>3030</v>
      </c>
      <c r="AB61" s="272"/>
      <c r="AC61" s="215">
        <v>970</v>
      </c>
      <c r="AD61" s="216"/>
      <c r="AE61" s="39">
        <v>4</v>
      </c>
      <c r="AF61" s="215">
        <v>41</v>
      </c>
      <c r="AG61" s="215"/>
      <c r="AH61" s="221" t="s">
        <v>66</v>
      </c>
      <c r="AI61" s="224"/>
      <c r="AJ61" s="27">
        <v>3</v>
      </c>
      <c r="AK61" s="223">
        <v>289</v>
      </c>
      <c r="AL61" s="222"/>
      <c r="AM61" s="215">
        <v>627</v>
      </c>
      <c r="AN61" s="217"/>
      <c r="AO61" s="219"/>
      <c r="AP61" s="217"/>
      <c r="AQ61" s="454">
        <f>(BB61+BD61+BF61)*AQ54</f>
        <v>983.7815605761702</v>
      </c>
      <c r="AR61" s="455"/>
      <c r="AS61" s="215"/>
      <c r="AT61" s="216"/>
      <c r="AU61" s="215"/>
      <c r="AV61" s="215"/>
      <c r="AW61" s="215"/>
      <c r="AX61" s="215"/>
      <c r="AY61" s="215"/>
      <c r="AZ61" s="215"/>
      <c r="BA61" s="22"/>
      <c r="BB61" s="229">
        <f t="shared" si="3"/>
        <v>62.98536218692676</v>
      </c>
      <c r="BC61" s="379"/>
      <c r="BD61" s="535">
        <f t="shared" si="4"/>
        <v>37.78512960621596</v>
      </c>
      <c r="BE61" s="536"/>
      <c r="BF61" s="379">
        <f t="shared" si="5"/>
        <v>24.552</v>
      </c>
      <c r="BG61" s="379"/>
      <c r="BH61" s="13"/>
      <c r="BI61" s="13"/>
      <c r="BJ61" s="13"/>
    </row>
    <row r="62" spans="1:62" ht="11.25" customHeight="1">
      <c r="A62" s="456">
        <v>4400</v>
      </c>
      <c r="B62" s="457"/>
      <c r="C62" s="452">
        <v>3810</v>
      </c>
      <c r="D62" s="453"/>
      <c r="E62" s="208">
        <v>280</v>
      </c>
      <c r="F62" s="157"/>
      <c r="G62" s="216">
        <v>650</v>
      </c>
      <c r="H62" s="157"/>
      <c r="I62" s="157">
        <v>2450</v>
      </c>
      <c r="J62" s="215"/>
      <c r="K62" s="39">
        <v>12</v>
      </c>
      <c r="L62" s="215">
        <v>268</v>
      </c>
      <c r="M62" s="216"/>
      <c r="N62" s="40">
        <v>12</v>
      </c>
      <c r="O62" s="423">
        <v>750</v>
      </c>
      <c r="P62" s="422"/>
      <c r="Q62" s="157">
        <v>50</v>
      </c>
      <c r="R62" s="215"/>
      <c r="S62" s="215">
        <v>190</v>
      </c>
      <c r="T62" s="217"/>
      <c r="U62" s="450">
        <v>3890</v>
      </c>
      <c r="V62" s="272"/>
      <c r="W62" s="215">
        <v>330</v>
      </c>
      <c r="X62" s="215"/>
      <c r="Y62" s="39">
        <v>22</v>
      </c>
      <c r="Z62" s="28">
        <v>12</v>
      </c>
      <c r="AA62" s="449">
        <v>3170</v>
      </c>
      <c r="AB62" s="272"/>
      <c r="AC62" s="215">
        <v>990</v>
      </c>
      <c r="AD62" s="216"/>
      <c r="AE62" s="39">
        <v>4</v>
      </c>
      <c r="AF62" s="215">
        <v>41</v>
      </c>
      <c r="AG62" s="215"/>
      <c r="AH62" s="221" t="s">
        <v>66</v>
      </c>
      <c r="AI62" s="224"/>
      <c r="AJ62" s="27">
        <v>3</v>
      </c>
      <c r="AK62" s="223">
        <v>289</v>
      </c>
      <c r="AL62" s="222"/>
      <c r="AM62" s="215">
        <v>637</v>
      </c>
      <c r="AN62" s="217"/>
      <c r="AO62" s="219"/>
      <c r="AP62" s="217"/>
      <c r="AQ62" s="454">
        <f>(BB62+BD62+BF62)*AQ54</f>
        <v>1096.410207258031</v>
      </c>
      <c r="AR62" s="455"/>
      <c r="AS62" s="215"/>
      <c r="AT62" s="216"/>
      <c r="AU62" s="215"/>
      <c r="AV62" s="215"/>
      <c r="AW62" s="215"/>
      <c r="AX62" s="215"/>
      <c r="AY62" s="215"/>
      <c r="AZ62" s="215"/>
      <c r="BA62" s="22"/>
      <c r="BB62" s="229">
        <f t="shared" si="3"/>
        <v>69.05966706917921</v>
      </c>
      <c r="BC62" s="379"/>
      <c r="BD62" s="535">
        <f t="shared" si="4"/>
        <v>42.36902302738527</v>
      </c>
      <c r="BE62" s="536"/>
      <c r="BF62" s="379">
        <f t="shared" si="5"/>
        <v>28.2414</v>
      </c>
      <c r="BG62" s="379"/>
      <c r="BH62" s="13"/>
      <c r="BI62" s="13"/>
      <c r="BJ62" s="13"/>
    </row>
    <row r="63" spans="1:62" ht="11.25" customHeight="1">
      <c r="A63" s="456">
        <v>4600</v>
      </c>
      <c r="B63" s="457"/>
      <c r="C63" s="452">
        <v>3980</v>
      </c>
      <c r="D63" s="453"/>
      <c r="E63" s="208">
        <v>280</v>
      </c>
      <c r="F63" s="157"/>
      <c r="G63" s="216">
        <v>650</v>
      </c>
      <c r="H63" s="157"/>
      <c r="I63" s="157">
        <v>2550</v>
      </c>
      <c r="J63" s="215"/>
      <c r="K63" s="39">
        <v>12</v>
      </c>
      <c r="L63" s="215">
        <v>268</v>
      </c>
      <c r="M63" s="216"/>
      <c r="N63" s="40">
        <v>12</v>
      </c>
      <c r="O63" s="423">
        <v>750</v>
      </c>
      <c r="P63" s="422"/>
      <c r="Q63" s="157">
        <v>50</v>
      </c>
      <c r="R63" s="215"/>
      <c r="S63" s="215">
        <v>190</v>
      </c>
      <c r="T63" s="217"/>
      <c r="U63" s="450">
        <v>4060</v>
      </c>
      <c r="V63" s="272"/>
      <c r="W63" s="215">
        <v>330</v>
      </c>
      <c r="X63" s="215"/>
      <c r="Y63" s="39">
        <v>22</v>
      </c>
      <c r="Z63" s="28">
        <v>12</v>
      </c>
      <c r="AA63" s="449">
        <v>3320</v>
      </c>
      <c r="AB63" s="272"/>
      <c r="AC63" s="215">
        <v>1050</v>
      </c>
      <c r="AD63" s="216"/>
      <c r="AE63" s="39">
        <v>4</v>
      </c>
      <c r="AF63" s="215">
        <v>41</v>
      </c>
      <c r="AG63" s="215"/>
      <c r="AH63" s="221" t="s">
        <v>66</v>
      </c>
      <c r="AI63" s="224"/>
      <c r="AJ63" s="27">
        <v>3</v>
      </c>
      <c r="AK63" s="223">
        <v>289</v>
      </c>
      <c r="AL63" s="222"/>
      <c r="AM63" s="215">
        <v>659</v>
      </c>
      <c r="AN63" s="217"/>
      <c r="AO63" s="219"/>
      <c r="AP63" s="217"/>
      <c r="AQ63" s="454">
        <f>(BB63+BD63+BF63)*AQ54</f>
        <v>1158.173239586761</v>
      </c>
      <c r="AR63" s="455"/>
      <c r="AS63" s="215"/>
      <c r="AT63" s="216"/>
      <c r="AU63" s="215"/>
      <c r="AV63" s="215"/>
      <c r="AW63" s="215"/>
      <c r="AX63" s="215"/>
      <c r="AY63" s="215"/>
      <c r="AZ63" s="215"/>
      <c r="BA63" s="22"/>
      <c r="BB63" s="229">
        <f t="shared" si="3"/>
        <v>73.80841368450686</v>
      </c>
      <c r="BC63" s="379"/>
      <c r="BD63" s="535">
        <f t="shared" si="4"/>
        <v>44.25397861953914</v>
      </c>
      <c r="BE63" s="536"/>
      <c r="BF63" s="379">
        <f t="shared" si="5"/>
        <v>29.4756</v>
      </c>
      <c r="BG63" s="379"/>
      <c r="BH63" s="13"/>
      <c r="BI63" s="13"/>
      <c r="BJ63" s="13"/>
    </row>
    <row r="64" spans="1:62" ht="11.25" customHeight="1">
      <c r="A64" s="460">
        <v>4800</v>
      </c>
      <c r="B64" s="461"/>
      <c r="C64" s="452">
        <v>4160</v>
      </c>
      <c r="D64" s="453"/>
      <c r="E64" s="208">
        <v>280</v>
      </c>
      <c r="F64" s="157"/>
      <c r="G64" s="216">
        <v>650</v>
      </c>
      <c r="H64" s="157"/>
      <c r="I64" s="157">
        <v>2650</v>
      </c>
      <c r="J64" s="215"/>
      <c r="K64" s="39">
        <v>12</v>
      </c>
      <c r="L64" s="215">
        <v>268</v>
      </c>
      <c r="M64" s="216"/>
      <c r="N64" s="40">
        <v>12</v>
      </c>
      <c r="O64" s="423">
        <v>750</v>
      </c>
      <c r="P64" s="422"/>
      <c r="Q64" s="157">
        <v>50</v>
      </c>
      <c r="R64" s="215"/>
      <c r="S64" s="215">
        <v>190</v>
      </c>
      <c r="T64" s="217"/>
      <c r="U64" s="450">
        <v>4240</v>
      </c>
      <c r="V64" s="272"/>
      <c r="W64" s="215">
        <v>330</v>
      </c>
      <c r="X64" s="215"/>
      <c r="Y64" s="39">
        <v>22</v>
      </c>
      <c r="Z64" s="28">
        <v>12</v>
      </c>
      <c r="AA64" s="449">
        <v>3610</v>
      </c>
      <c r="AB64" s="272"/>
      <c r="AC64" s="215">
        <v>1490</v>
      </c>
      <c r="AD64" s="216"/>
      <c r="AE64" s="39">
        <v>4</v>
      </c>
      <c r="AF64" s="215">
        <v>47</v>
      </c>
      <c r="AG64" s="215"/>
      <c r="AH64" s="221" t="s">
        <v>466</v>
      </c>
      <c r="AI64" s="224"/>
      <c r="AJ64" s="27">
        <v>4</v>
      </c>
      <c r="AK64" s="223">
        <v>349</v>
      </c>
      <c r="AL64" s="222"/>
      <c r="AM64" s="215">
        <v>767</v>
      </c>
      <c r="AN64" s="217"/>
      <c r="AO64" s="219"/>
      <c r="AP64" s="217"/>
      <c r="AQ64" s="447">
        <f>(BB64+BD64+BF64)*AQ54</f>
        <v>1233.4150495201316</v>
      </c>
      <c r="AR64" s="448"/>
      <c r="AS64" s="233"/>
      <c r="AT64" s="235"/>
      <c r="AU64" s="233"/>
      <c r="AV64" s="233"/>
      <c r="AW64" s="233"/>
      <c r="AX64" s="233"/>
      <c r="AY64" s="233"/>
      <c r="AZ64" s="233"/>
      <c r="BA64" s="17"/>
      <c r="BB64" s="257">
        <f t="shared" si="3"/>
        <v>80.20160203290973</v>
      </c>
      <c r="BC64" s="376"/>
      <c r="BD64" s="541">
        <f t="shared" si="4"/>
        <v>46.13893421169302</v>
      </c>
      <c r="BE64" s="542"/>
      <c r="BF64" s="376">
        <f t="shared" si="5"/>
        <v>30.782400000000003</v>
      </c>
      <c r="BG64" s="376"/>
      <c r="BH64" s="13"/>
      <c r="BI64" s="13"/>
      <c r="BJ64" s="13"/>
    </row>
    <row r="65" spans="1:62" ht="11.25" customHeight="1">
      <c r="A65" s="458">
        <v>5000</v>
      </c>
      <c r="B65" s="459"/>
      <c r="C65" s="445">
        <v>4330</v>
      </c>
      <c r="D65" s="446"/>
      <c r="E65" s="430">
        <v>280</v>
      </c>
      <c r="F65" s="424"/>
      <c r="G65" s="412">
        <v>650</v>
      </c>
      <c r="H65" s="424"/>
      <c r="I65" s="424">
        <v>2750</v>
      </c>
      <c r="J65" s="411"/>
      <c r="K65" s="44">
        <v>12</v>
      </c>
      <c r="L65" s="411">
        <v>268</v>
      </c>
      <c r="M65" s="412"/>
      <c r="N65" s="45">
        <v>12</v>
      </c>
      <c r="O65" s="425">
        <v>750</v>
      </c>
      <c r="P65" s="426"/>
      <c r="Q65" s="424">
        <v>50</v>
      </c>
      <c r="R65" s="411"/>
      <c r="S65" s="411">
        <v>190</v>
      </c>
      <c r="T65" s="413"/>
      <c r="U65" s="440">
        <v>4410</v>
      </c>
      <c r="V65" s="441"/>
      <c r="W65" s="411">
        <v>330</v>
      </c>
      <c r="X65" s="411"/>
      <c r="Y65" s="44">
        <v>22</v>
      </c>
      <c r="Z65" s="75">
        <v>16</v>
      </c>
      <c r="AA65" s="442">
        <v>3750</v>
      </c>
      <c r="AB65" s="441"/>
      <c r="AC65" s="411">
        <v>1490</v>
      </c>
      <c r="AD65" s="412"/>
      <c r="AE65" s="44">
        <v>4</v>
      </c>
      <c r="AF65" s="411">
        <v>47</v>
      </c>
      <c r="AG65" s="411"/>
      <c r="AH65" s="436" t="s">
        <v>466</v>
      </c>
      <c r="AI65" s="437"/>
      <c r="AJ65" s="29">
        <v>4</v>
      </c>
      <c r="AK65" s="438">
        <v>349</v>
      </c>
      <c r="AL65" s="439"/>
      <c r="AM65" s="411">
        <v>767</v>
      </c>
      <c r="AN65" s="413"/>
      <c r="AO65" s="414"/>
      <c r="AP65" s="413"/>
      <c r="AQ65" s="434">
        <f>(BB65+BD65+BF65)*AQ54</f>
        <v>1297.7519670581423</v>
      </c>
      <c r="AR65" s="435"/>
      <c r="AS65" s="322"/>
      <c r="AT65" s="317"/>
      <c r="AU65" s="322"/>
      <c r="AV65" s="322"/>
      <c r="AW65" s="322"/>
      <c r="AX65" s="322"/>
      <c r="AY65" s="322"/>
      <c r="AZ65" s="322"/>
      <c r="BA65" s="21"/>
      <c r="BB65" s="320">
        <f t="shared" si="3"/>
        <v>85.27823211438782</v>
      </c>
      <c r="BC65" s="543"/>
      <c r="BD65" s="544">
        <f t="shared" si="4"/>
        <v>48.0238898038469</v>
      </c>
      <c r="BE65" s="545"/>
      <c r="BF65" s="543">
        <f t="shared" si="5"/>
        <v>32.0166</v>
      </c>
      <c r="BG65" s="543"/>
      <c r="BH65" s="13"/>
      <c r="BI65" s="13"/>
      <c r="BJ65" s="13"/>
    </row>
    <row r="66" spans="1:62" ht="11.25" customHeight="1">
      <c r="A66" s="456">
        <v>5200</v>
      </c>
      <c r="B66" s="457"/>
      <c r="C66" s="452">
        <v>4500</v>
      </c>
      <c r="D66" s="453"/>
      <c r="E66" s="208">
        <v>300</v>
      </c>
      <c r="F66" s="157"/>
      <c r="G66" s="216">
        <v>700</v>
      </c>
      <c r="H66" s="157"/>
      <c r="I66" s="157">
        <v>2850</v>
      </c>
      <c r="J66" s="215"/>
      <c r="K66" s="39">
        <v>16</v>
      </c>
      <c r="L66" s="215">
        <v>284</v>
      </c>
      <c r="M66" s="216"/>
      <c r="N66" s="40">
        <v>16</v>
      </c>
      <c r="O66" s="423">
        <v>800</v>
      </c>
      <c r="P66" s="422"/>
      <c r="Q66" s="157">
        <v>70</v>
      </c>
      <c r="R66" s="215"/>
      <c r="S66" s="215">
        <v>200</v>
      </c>
      <c r="T66" s="217"/>
      <c r="U66" s="450">
        <v>4600</v>
      </c>
      <c r="V66" s="272"/>
      <c r="W66" s="215">
        <v>350</v>
      </c>
      <c r="X66" s="215"/>
      <c r="Y66" s="39">
        <v>25</v>
      </c>
      <c r="Z66" s="28">
        <v>16</v>
      </c>
      <c r="AA66" s="449">
        <v>3900</v>
      </c>
      <c r="AB66" s="272"/>
      <c r="AC66" s="215">
        <v>1750</v>
      </c>
      <c r="AD66" s="216"/>
      <c r="AE66" s="39">
        <v>4</v>
      </c>
      <c r="AF66" s="215">
        <v>54</v>
      </c>
      <c r="AG66" s="215"/>
      <c r="AH66" s="221" t="s">
        <v>62</v>
      </c>
      <c r="AI66" s="224"/>
      <c r="AJ66" s="27">
        <v>4</v>
      </c>
      <c r="AK66" s="223">
        <v>563</v>
      </c>
      <c r="AL66" s="222"/>
      <c r="AM66" s="215">
        <v>1053</v>
      </c>
      <c r="AN66" s="217"/>
      <c r="AO66" s="219"/>
      <c r="AP66" s="217"/>
      <c r="AQ66" s="454">
        <f>(BB66+BD66+BF66)*AQ54</f>
        <v>1841.525279499601</v>
      </c>
      <c r="AR66" s="455"/>
      <c r="AS66" s="215"/>
      <c r="AT66" s="216"/>
      <c r="AU66" s="215"/>
      <c r="AV66" s="215"/>
      <c r="AW66" s="215"/>
      <c r="AX66" s="215"/>
      <c r="AY66" s="215"/>
      <c r="AZ66" s="215"/>
      <c r="BA66" s="22"/>
      <c r="BB66" s="229">
        <f t="shared" si="3"/>
        <v>122.8457385719215</v>
      </c>
      <c r="BC66" s="379"/>
      <c r="BD66" s="535">
        <f t="shared" si="4"/>
        <v>71.49346900764553</v>
      </c>
      <c r="BE66" s="536"/>
      <c r="BF66" s="379">
        <f t="shared" si="5"/>
        <v>40.25</v>
      </c>
      <c r="BG66" s="379"/>
      <c r="BH66" s="13"/>
      <c r="BI66" s="13"/>
      <c r="BJ66" s="13"/>
    </row>
    <row r="67" spans="1:62" ht="11.25" customHeight="1">
      <c r="A67" s="456">
        <v>5400</v>
      </c>
      <c r="B67" s="457"/>
      <c r="C67" s="452">
        <v>4680</v>
      </c>
      <c r="D67" s="453"/>
      <c r="E67" s="208">
        <v>300</v>
      </c>
      <c r="F67" s="157"/>
      <c r="G67" s="216">
        <v>700</v>
      </c>
      <c r="H67" s="157"/>
      <c r="I67" s="157">
        <v>2950</v>
      </c>
      <c r="J67" s="215"/>
      <c r="K67" s="39">
        <v>16</v>
      </c>
      <c r="L67" s="215">
        <v>284</v>
      </c>
      <c r="M67" s="216"/>
      <c r="N67" s="40">
        <v>16</v>
      </c>
      <c r="O67" s="423">
        <v>800</v>
      </c>
      <c r="P67" s="422"/>
      <c r="Q67" s="157">
        <v>70</v>
      </c>
      <c r="R67" s="215"/>
      <c r="S67" s="215">
        <v>200</v>
      </c>
      <c r="T67" s="217"/>
      <c r="U67" s="450">
        <v>4780</v>
      </c>
      <c r="V67" s="272"/>
      <c r="W67" s="215">
        <v>350</v>
      </c>
      <c r="X67" s="215"/>
      <c r="Y67" s="39">
        <v>25</v>
      </c>
      <c r="Z67" s="28">
        <v>16</v>
      </c>
      <c r="AA67" s="449">
        <v>4060</v>
      </c>
      <c r="AB67" s="272"/>
      <c r="AC67" s="215">
        <v>1810</v>
      </c>
      <c r="AD67" s="216"/>
      <c r="AE67" s="39">
        <v>4</v>
      </c>
      <c r="AF67" s="215">
        <v>54</v>
      </c>
      <c r="AG67" s="215"/>
      <c r="AH67" s="221" t="s">
        <v>62</v>
      </c>
      <c r="AI67" s="224"/>
      <c r="AJ67" s="27">
        <v>4</v>
      </c>
      <c r="AK67" s="223">
        <v>567</v>
      </c>
      <c r="AL67" s="222"/>
      <c r="AM67" s="215">
        <v>1075</v>
      </c>
      <c r="AN67" s="217"/>
      <c r="AO67" s="219"/>
      <c r="AP67" s="217"/>
      <c r="AQ67" s="454">
        <f>(BB67+BD67+BF67)*AQ54</f>
        <v>1932.9137532869597</v>
      </c>
      <c r="AR67" s="455"/>
      <c r="AS67" s="215"/>
      <c r="AT67" s="216"/>
      <c r="AU67" s="215"/>
      <c r="AV67" s="215"/>
      <c r="AW67" s="215"/>
      <c r="AX67" s="215"/>
      <c r="AY67" s="215"/>
      <c r="AZ67" s="215"/>
      <c r="BA67" s="22"/>
      <c r="BB67" s="229">
        <f t="shared" si="3"/>
        <v>130.2317566354262</v>
      </c>
      <c r="BC67" s="379"/>
      <c r="BD67" s="535">
        <f t="shared" si="4"/>
        <v>74.17429473870884</v>
      </c>
      <c r="BE67" s="536"/>
      <c r="BF67" s="379">
        <f t="shared" si="5"/>
        <v>41.825</v>
      </c>
      <c r="BG67" s="379"/>
      <c r="BH67" s="13"/>
      <c r="BI67" s="13"/>
      <c r="BJ67" s="13"/>
    </row>
    <row r="68" spans="1:62" ht="11.25" customHeight="1">
      <c r="A68" s="456">
        <v>5600</v>
      </c>
      <c r="B68" s="457"/>
      <c r="C68" s="452">
        <v>4850</v>
      </c>
      <c r="D68" s="453"/>
      <c r="E68" s="208">
        <v>330</v>
      </c>
      <c r="F68" s="157"/>
      <c r="G68" s="216">
        <v>750</v>
      </c>
      <c r="H68" s="157"/>
      <c r="I68" s="157">
        <v>3050</v>
      </c>
      <c r="J68" s="215"/>
      <c r="K68" s="39">
        <v>16</v>
      </c>
      <c r="L68" s="215">
        <v>314</v>
      </c>
      <c r="M68" s="216"/>
      <c r="N68" s="40">
        <v>16</v>
      </c>
      <c r="O68" s="423">
        <v>850</v>
      </c>
      <c r="P68" s="422"/>
      <c r="Q68" s="157">
        <v>70</v>
      </c>
      <c r="R68" s="215"/>
      <c r="S68" s="215">
        <v>215</v>
      </c>
      <c r="T68" s="217"/>
      <c r="U68" s="450">
        <v>4950</v>
      </c>
      <c r="V68" s="272"/>
      <c r="W68" s="215">
        <v>380</v>
      </c>
      <c r="X68" s="215"/>
      <c r="Y68" s="39">
        <v>25</v>
      </c>
      <c r="Z68" s="28">
        <v>16</v>
      </c>
      <c r="AA68" s="449">
        <v>4200</v>
      </c>
      <c r="AB68" s="272"/>
      <c r="AC68" s="215">
        <v>1850</v>
      </c>
      <c r="AD68" s="216"/>
      <c r="AE68" s="39">
        <v>4</v>
      </c>
      <c r="AF68" s="215">
        <v>54</v>
      </c>
      <c r="AG68" s="215"/>
      <c r="AH68" s="221" t="s">
        <v>62</v>
      </c>
      <c r="AI68" s="224"/>
      <c r="AJ68" s="27">
        <v>4</v>
      </c>
      <c r="AK68" s="223">
        <v>569</v>
      </c>
      <c r="AL68" s="222"/>
      <c r="AM68" s="215">
        <v>1080</v>
      </c>
      <c r="AN68" s="217"/>
      <c r="AO68" s="219"/>
      <c r="AP68" s="217"/>
      <c r="AQ68" s="454">
        <f>(BB68+BD68+BF68)*AQ54</f>
        <v>2111.5395440276543</v>
      </c>
      <c r="AR68" s="455"/>
      <c r="AS68" s="215"/>
      <c r="AT68" s="216"/>
      <c r="AU68" s="215"/>
      <c r="AV68" s="215"/>
      <c r="AW68" s="215"/>
      <c r="AX68" s="215"/>
      <c r="AY68" s="215"/>
      <c r="AZ68" s="215"/>
      <c r="BA68" s="22"/>
      <c r="BB68" s="229">
        <f t="shared" si="3"/>
        <v>140.30236367636448</v>
      </c>
      <c r="BC68" s="379"/>
      <c r="BD68" s="535">
        <f t="shared" si="4"/>
        <v>81.65856549913288</v>
      </c>
      <c r="BE68" s="536"/>
      <c r="BF68" s="379">
        <f t="shared" si="5"/>
        <v>47.025</v>
      </c>
      <c r="BG68" s="379"/>
      <c r="BH68" s="13"/>
      <c r="BI68" s="13"/>
      <c r="BJ68" s="13"/>
    </row>
    <row r="69" spans="1:62" ht="11.25" customHeight="1">
      <c r="A69" s="451">
        <v>5800</v>
      </c>
      <c r="B69" s="179"/>
      <c r="C69" s="452">
        <v>5020</v>
      </c>
      <c r="D69" s="453"/>
      <c r="E69" s="208">
        <v>330</v>
      </c>
      <c r="F69" s="157"/>
      <c r="G69" s="216">
        <v>750</v>
      </c>
      <c r="H69" s="157"/>
      <c r="I69" s="157">
        <v>3150</v>
      </c>
      <c r="J69" s="215"/>
      <c r="K69" s="39">
        <v>16</v>
      </c>
      <c r="L69" s="215">
        <v>314</v>
      </c>
      <c r="M69" s="216"/>
      <c r="N69" s="40">
        <v>16</v>
      </c>
      <c r="O69" s="423">
        <v>850</v>
      </c>
      <c r="P69" s="422"/>
      <c r="Q69" s="157">
        <v>70</v>
      </c>
      <c r="R69" s="215"/>
      <c r="S69" s="215">
        <v>215</v>
      </c>
      <c r="T69" s="217"/>
      <c r="U69" s="450">
        <v>5120</v>
      </c>
      <c r="V69" s="272"/>
      <c r="W69" s="215">
        <v>380</v>
      </c>
      <c r="X69" s="215"/>
      <c r="Y69" s="39">
        <v>25</v>
      </c>
      <c r="Z69" s="28">
        <v>16</v>
      </c>
      <c r="AA69" s="449">
        <v>4350</v>
      </c>
      <c r="AB69" s="272"/>
      <c r="AC69" s="215">
        <v>1840</v>
      </c>
      <c r="AD69" s="216"/>
      <c r="AE69" s="39">
        <v>4</v>
      </c>
      <c r="AF69" s="215">
        <v>54</v>
      </c>
      <c r="AG69" s="215"/>
      <c r="AH69" s="221" t="s">
        <v>62</v>
      </c>
      <c r="AI69" s="224"/>
      <c r="AJ69" s="27">
        <v>4</v>
      </c>
      <c r="AK69" s="223">
        <v>569</v>
      </c>
      <c r="AL69" s="222"/>
      <c r="AM69" s="215">
        <v>1087</v>
      </c>
      <c r="AN69" s="217"/>
      <c r="AO69" s="219"/>
      <c r="AP69" s="217"/>
      <c r="AQ69" s="447">
        <f>(BB69+BD69+BF69)*AQ54</f>
        <v>2207.4867448850237</v>
      </c>
      <c r="AR69" s="448"/>
      <c r="AS69" s="196"/>
      <c r="AT69" s="190"/>
      <c r="AU69" s="196"/>
      <c r="AV69" s="196"/>
      <c r="AW69" s="196"/>
      <c r="AX69" s="196"/>
      <c r="AY69" s="196"/>
      <c r="AZ69" s="196"/>
      <c r="BA69" s="23"/>
      <c r="BB69" s="257">
        <f>((2*A69/2*COS(30/180*PI())+C69)/2*(I69-A69/2*SIN(30/180*PI()))-(PI()/4*A69^2*120/360-2*A69/2*COS(30/180*PI())*A69/2*SIN(30/180*PI()))+(I69-A69/2*SIN(30/180*PI())+IF(AJ69&lt;=2,(I69-A69/2)*AJ69,(I69-A69/2)*(AJ69-2)+(I69-A69/2*SIN(30/180*PI())+I69-A69/2)/2*2))*(G69+E69)/2)*K69/10^9*1000</f>
        <v>148.06155969473642</v>
      </c>
      <c r="BC69" s="376"/>
      <c r="BD69" s="541">
        <f t="shared" si="4"/>
        <v>84.50694283838762</v>
      </c>
      <c r="BE69" s="542"/>
      <c r="BF69" s="376">
        <f t="shared" si="5"/>
        <v>48.64</v>
      </c>
      <c r="BG69" s="376"/>
      <c r="BH69" s="13"/>
      <c r="BI69" s="13"/>
      <c r="BJ69" s="13"/>
    </row>
    <row r="70" spans="1:62" ht="11.25" customHeight="1">
      <c r="A70" s="443">
        <v>6000</v>
      </c>
      <c r="B70" s="444"/>
      <c r="C70" s="445">
        <v>5200</v>
      </c>
      <c r="D70" s="446"/>
      <c r="E70" s="430">
        <v>330</v>
      </c>
      <c r="F70" s="424"/>
      <c r="G70" s="412">
        <v>800</v>
      </c>
      <c r="H70" s="424"/>
      <c r="I70" s="424">
        <v>3250</v>
      </c>
      <c r="J70" s="411"/>
      <c r="K70" s="44">
        <v>16</v>
      </c>
      <c r="L70" s="411">
        <v>314</v>
      </c>
      <c r="M70" s="412"/>
      <c r="N70" s="45">
        <v>16</v>
      </c>
      <c r="O70" s="425">
        <v>900</v>
      </c>
      <c r="P70" s="426"/>
      <c r="Q70" s="424">
        <v>70</v>
      </c>
      <c r="R70" s="411"/>
      <c r="S70" s="411">
        <v>215</v>
      </c>
      <c r="T70" s="413"/>
      <c r="U70" s="440">
        <v>5300</v>
      </c>
      <c r="V70" s="441"/>
      <c r="W70" s="411">
        <v>380</v>
      </c>
      <c r="X70" s="411"/>
      <c r="Y70" s="44">
        <v>25</v>
      </c>
      <c r="Z70" s="75">
        <v>16</v>
      </c>
      <c r="AA70" s="442">
        <v>4510</v>
      </c>
      <c r="AB70" s="441"/>
      <c r="AC70" s="411">
        <v>1840</v>
      </c>
      <c r="AD70" s="412"/>
      <c r="AE70" s="44">
        <v>4</v>
      </c>
      <c r="AF70" s="411">
        <v>54</v>
      </c>
      <c r="AG70" s="411"/>
      <c r="AH70" s="436" t="s">
        <v>62</v>
      </c>
      <c r="AI70" s="437"/>
      <c r="AJ70" s="29">
        <v>4</v>
      </c>
      <c r="AK70" s="438">
        <v>569</v>
      </c>
      <c r="AL70" s="439"/>
      <c r="AM70" s="411">
        <v>1087</v>
      </c>
      <c r="AN70" s="413"/>
      <c r="AO70" s="414"/>
      <c r="AP70" s="413"/>
      <c r="AQ70" s="434">
        <f>(BB70+BD70+BF70)*AQ54</f>
        <v>2360.6615229443346</v>
      </c>
      <c r="AR70" s="435"/>
      <c r="AS70" s="192"/>
      <c r="AT70" s="265"/>
      <c r="AU70" s="192"/>
      <c r="AV70" s="192"/>
      <c r="AW70" s="192"/>
      <c r="AX70" s="192"/>
      <c r="AY70" s="192"/>
      <c r="AZ70" s="192"/>
      <c r="BA70" s="20"/>
      <c r="BB70" s="268">
        <f t="shared" si="3"/>
        <v>157.87734469054195</v>
      </c>
      <c r="BC70" s="387"/>
      <c r="BD70" s="537">
        <f t="shared" si="4"/>
        <v>92.49386842338606</v>
      </c>
      <c r="BE70" s="538"/>
      <c r="BF70" s="387">
        <f t="shared" si="5"/>
        <v>50.35</v>
      </c>
      <c r="BG70" s="387"/>
      <c r="BH70" s="13"/>
      <c r="BI70" s="13"/>
      <c r="BJ70" s="13"/>
    </row>
    <row r="71" spans="1:62" ht="11.25" customHeight="1">
      <c r="A71" s="420"/>
      <c r="B71" s="194"/>
      <c r="C71" s="421"/>
      <c r="D71" s="422"/>
      <c r="E71" s="208"/>
      <c r="F71" s="157"/>
      <c r="G71" s="216"/>
      <c r="H71" s="157"/>
      <c r="I71" s="157"/>
      <c r="J71" s="215"/>
      <c r="K71" s="39"/>
      <c r="L71" s="215"/>
      <c r="M71" s="216"/>
      <c r="N71" s="40"/>
      <c r="O71" s="423"/>
      <c r="P71" s="422"/>
      <c r="Q71" s="157"/>
      <c r="R71" s="215"/>
      <c r="S71" s="215"/>
      <c r="T71" s="217"/>
      <c r="U71" s="157"/>
      <c r="V71" s="215"/>
      <c r="W71" s="215"/>
      <c r="X71" s="215"/>
      <c r="Y71" s="39"/>
      <c r="Z71" s="28"/>
      <c r="AA71" s="219"/>
      <c r="AB71" s="215"/>
      <c r="AC71" s="215"/>
      <c r="AD71" s="216"/>
      <c r="AE71" s="39"/>
      <c r="AF71" s="215"/>
      <c r="AG71" s="215"/>
      <c r="AH71" s="215"/>
      <c r="AI71" s="217"/>
      <c r="AJ71" s="27"/>
      <c r="AK71" s="219"/>
      <c r="AL71" s="216"/>
      <c r="AM71" s="215"/>
      <c r="AN71" s="217"/>
      <c r="AO71" s="219"/>
      <c r="AP71" s="217"/>
      <c r="AQ71" s="219"/>
      <c r="AR71" s="216"/>
      <c r="AS71" s="215"/>
      <c r="AT71" s="216"/>
      <c r="AU71" s="215"/>
      <c r="AV71" s="215"/>
      <c r="AW71" s="215"/>
      <c r="AX71" s="215"/>
      <c r="AY71" s="215"/>
      <c r="AZ71" s="215"/>
      <c r="BA71" s="22"/>
      <c r="BB71" s="13"/>
      <c r="BC71" s="13"/>
      <c r="BD71" s="13"/>
      <c r="BE71" s="13"/>
      <c r="BF71" s="13"/>
      <c r="BG71" s="13"/>
      <c r="BH71" s="13"/>
      <c r="BI71" s="13"/>
      <c r="BJ71" s="13"/>
    </row>
    <row r="72" spans="1:62" ht="11.25" customHeight="1">
      <c r="A72" s="420"/>
      <c r="B72" s="194"/>
      <c r="C72" s="421"/>
      <c r="D72" s="422"/>
      <c r="E72" s="208"/>
      <c r="F72" s="157"/>
      <c r="G72" s="216"/>
      <c r="H72" s="157"/>
      <c r="I72" s="157"/>
      <c r="J72" s="215"/>
      <c r="K72" s="39"/>
      <c r="L72" s="215"/>
      <c r="M72" s="216"/>
      <c r="N72" s="40"/>
      <c r="O72" s="423"/>
      <c r="P72" s="422"/>
      <c r="Q72" s="157"/>
      <c r="R72" s="215"/>
      <c r="S72" s="215"/>
      <c r="T72" s="217"/>
      <c r="U72" s="157"/>
      <c r="V72" s="215"/>
      <c r="W72" s="215"/>
      <c r="X72" s="215"/>
      <c r="Y72" s="39"/>
      <c r="Z72" s="28"/>
      <c r="AA72" s="219"/>
      <c r="AB72" s="215"/>
      <c r="AC72" s="215"/>
      <c r="AD72" s="216"/>
      <c r="AE72" s="39"/>
      <c r="AF72" s="215"/>
      <c r="AG72" s="215"/>
      <c r="AH72" s="215"/>
      <c r="AI72" s="217"/>
      <c r="AJ72" s="27"/>
      <c r="AK72" s="219"/>
      <c r="AL72" s="216"/>
      <c r="AM72" s="215"/>
      <c r="AN72" s="217"/>
      <c r="AO72" s="219"/>
      <c r="AP72" s="217"/>
      <c r="AQ72" s="219"/>
      <c r="AR72" s="215"/>
      <c r="AS72" s="215"/>
      <c r="AT72" s="216"/>
      <c r="AU72" s="215"/>
      <c r="AV72" s="215"/>
      <c r="AW72" s="215"/>
      <c r="AX72" s="215"/>
      <c r="AY72" s="215"/>
      <c r="AZ72" s="215"/>
      <c r="BA72" s="22"/>
      <c r="BB72" s="13"/>
      <c r="BC72" s="13"/>
      <c r="BD72" s="13"/>
      <c r="BE72" s="13"/>
      <c r="BF72" s="13"/>
      <c r="BG72" s="13"/>
      <c r="BH72" s="13"/>
      <c r="BI72" s="13"/>
      <c r="BJ72" s="13"/>
    </row>
    <row r="73" spans="1:62" ht="11.25" customHeight="1">
      <c r="A73" s="420"/>
      <c r="B73" s="194"/>
      <c r="C73" s="421"/>
      <c r="D73" s="422"/>
      <c r="E73" s="208"/>
      <c r="F73" s="157"/>
      <c r="G73" s="216"/>
      <c r="H73" s="157"/>
      <c r="I73" s="157"/>
      <c r="J73" s="215"/>
      <c r="K73" s="39"/>
      <c r="L73" s="215"/>
      <c r="M73" s="216"/>
      <c r="N73" s="40"/>
      <c r="O73" s="423"/>
      <c r="P73" s="422"/>
      <c r="Q73" s="157"/>
      <c r="R73" s="215"/>
      <c r="S73" s="215"/>
      <c r="T73" s="217"/>
      <c r="U73" s="157"/>
      <c r="V73" s="215"/>
      <c r="W73" s="215"/>
      <c r="X73" s="215"/>
      <c r="Y73" s="39"/>
      <c r="Z73" s="28"/>
      <c r="AA73" s="219"/>
      <c r="AB73" s="215"/>
      <c r="AC73" s="215"/>
      <c r="AD73" s="216"/>
      <c r="AE73" s="39"/>
      <c r="AF73" s="215"/>
      <c r="AG73" s="215"/>
      <c r="AH73" s="215"/>
      <c r="AI73" s="217"/>
      <c r="AJ73" s="27"/>
      <c r="AK73" s="219"/>
      <c r="AL73" s="216"/>
      <c r="AM73" s="215"/>
      <c r="AN73" s="217"/>
      <c r="AO73" s="219"/>
      <c r="AP73" s="217"/>
      <c r="AQ73" s="219"/>
      <c r="AR73" s="215"/>
      <c r="AS73" s="215"/>
      <c r="AT73" s="216"/>
      <c r="AU73" s="215"/>
      <c r="AV73" s="215"/>
      <c r="AW73" s="215"/>
      <c r="AX73" s="215"/>
      <c r="AY73" s="215"/>
      <c r="AZ73" s="215"/>
      <c r="BA73" s="22"/>
      <c r="BB73" s="13"/>
      <c r="BC73" s="13"/>
      <c r="BD73" s="13"/>
      <c r="BE73" s="13"/>
      <c r="BF73" s="13"/>
      <c r="BG73" s="13"/>
      <c r="BH73" s="13"/>
      <c r="BI73" s="13"/>
      <c r="BJ73" s="13"/>
    </row>
    <row r="74" spans="1:62" ht="11.25" customHeight="1">
      <c r="A74" s="417"/>
      <c r="B74" s="418"/>
      <c r="C74" s="421"/>
      <c r="D74" s="422"/>
      <c r="E74" s="208"/>
      <c r="F74" s="157"/>
      <c r="G74" s="216"/>
      <c r="H74" s="157"/>
      <c r="I74" s="157"/>
      <c r="J74" s="215"/>
      <c r="K74" s="39"/>
      <c r="L74" s="215"/>
      <c r="M74" s="216"/>
      <c r="N74" s="40"/>
      <c r="O74" s="423"/>
      <c r="P74" s="422"/>
      <c r="Q74" s="157"/>
      <c r="R74" s="215"/>
      <c r="S74" s="215"/>
      <c r="T74" s="217"/>
      <c r="U74" s="157"/>
      <c r="V74" s="215"/>
      <c r="W74" s="215"/>
      <c r="X74" s="215"/>
      <c r="Y74" s="39"/>
      <c r="Z74" s="28"/>
      <c r="AA74" s="219"/>
      <c r="AB74" s="215"/>
      <c r="AC74" s="215"/>
      <c r="AD74" s="216"/>
      <c r="AE74" s="39"/>
      <c r="AF74" s="215"/>
      <c r="AG74" s="215"/>
      <c r="AH74" s="215"/>
      <c r="AI74" s="217"/>
      <c r="AJ74" s="27"/>
      <c r="AK74" s="219"/>
      <c r="AL74" s="216"/>
      <c r="AM74" s="215"/>
      <c r="AN74" s="217"/>
      <c r="AO74" s="219"/>
      <c r="AP74" s="217"/>
      <c r="AQ74" s="201"/>
      <c r="AR74" s="196"/>
      <c r="AS74" s="196"/>
      <c r="AT74" s="190"/>
      <c r="AU74" s="196"/>
      <c r="AV74" s="196"/>
      <c r="AW74" s="196"/>
      <c r="AX74" s="196"/>
      <c r="AY74" s="196"/>
      <c r="AZ74" s="196"/>
      <c r="BA74" s="23"/>
      <c r="BB74" s="13"/>
      <c r="BC74" s="13"/>
      <c r="BD74" s="13"/>
      <c r="BE74" s="13"/>
      <c r="BF74" s="13"/>
      <c r="BG74" s="13"/>
      <c r="BH74" s="13"/>
      <c r="BI74" s="13"/>
      <c r="BJ74" s="13"/>
    </row>
    <row r="75" spans="1:62" ht="11.25" customHeight="1">
      <c r="A75" s="433"/>
      <c r="B75" s="328"/>
      <c r="C75" s="429"/>
      <c r="D75" s="426"/>
      <c r="E75" s="430"/>
      <c r="F75" s="424"/>
      <c r="G75" s="412"/>
      <c r="H75" s="424"/>
      <c r="I75" s="424"/>
      <c r="J75" s="411"/>
      <c r="K75" s="44"/>
      <c r="L75" s="411"/>
      <c r="M75" s="412"/>
      <c r="N75" s="45"/>
      <c r="O75" s="425"/>
      <c r="P75" s="426"/>
      <c r="Q75" s="424"/>
      <c r="R75" s="411"/>
      <c r="S75" s="411"/>
      <c r="T75" s="413"/>
      <c r="U75" s="424"/>
      <c r="V75" s="411"/>
      <c r="W75" s="411"/>
      <c r="X75" s="411"/>
      <c r="Y75" s="44"/>
      <c r="Z75" s="75"/>
      <c r="AA75" s="414"/>
      <c r="AB75" s="411"/>
      <c r="AC75" s="411"/>
      <c r="AD75" s="412"/>
      <c r="AE75" s="44"/>
      <c r="AF75" s="411"/>
      <c r="AG75" s="411"/>
      <c r="AH75" s="411"/>
      <c r="AI75" s="413"/>
      <c r="AJ75" s="29"/>
      <c r="AK75" s="414"/>
      <c r="AL75" s="412"/>
      <c r="AM75" s="411"/>
      <c r="AN75" s="413"/>
      <c r="AO75" s="414"/>
      <c r="AP75" s="413"/>
      <c r="AQ75" s="243"/>
      <c r="AR75" s="192"/>
      <c r="AS75" s="192"/>
      <c r="AT75" s="265"/>
      <c r="AU75" s="192"/>
      <c r="AV75" s="192"/>
      <c r="AW75" s="192"/>
      <c r="AX75" s="192"/>
      <c r="AY75" s="192"/>
      <c r="AZ75" s="192"/>
      <c r="BA75" s="20"/>
      <c r="BB75" s="13"/>
      <c r="BC75" s="13"/>
      <c r="BD75" s="13"/>
      <c r="BE75" s="13"/>
      <c r="BF75" s="13"/>
      <c r="BG75" s="13"/>
      <c r="BH75" s="13"/>
      <c r="BI75" s="13"/>
      <c r="BJ75" s="13"/>
    </row>
    <row r="76" spans="1:62" ht="11.25" customHeight="1">
      <c r="A76" s="420"/>
      <c r="B76" s="194"/>
      <c r="C76" s="421"/>
      <c r="D76" s="422"/>
      <c r="E76" s="208"/>
      <c r="F76" s="157"/>
      <c r="G76" s="216"/>
      <c r="H76" s="157"/>
      <c r="I76" s="157"/>
      <c r="J76" s="215"/>
      <c r="K76" s="39"/>
      <c r="L76" s="215"/>
      <c r="M76" s="216"/>
      <c r="N76" s="40"/>
      <c r="O76" s="423"/>
      <c r="P76" s="422"/>
      <c r="Q76" s="157"/>
      <c r="R76" s="215"/>
      <c r="S76" s="215"/>
      <c r="T76" s="217"/>
      <c r="U76" s="157"/>
      <c r="V76" s="215"/>
      <c r="W76" s="215"/>
      <c r="X76" s="215"/>
      <c r="Y76" s="39"/>
      <c r="Z76" s="28"/>
      <c r="AA76" s="219"/>
      <c r="AB76" s="215"/>
      <c r="AC76" s="215"/>
      <c r="AD76" s="216"/>
      <c r="AE76" s="39"/>
      <c r="AF76" s="215"/>
      <c r="AG76" s="215"/>
      <c r="AH76" s="215"/>
      <c r="AI76" s="217"/>
      <c r="AJ76" s="27"/>
      <c r="AK76" s="219"/>
      <c r="AL76" s="216"/>
      <c r="AM76" s="215"/>
      <c r="AN76" s="217"/>
      <c r="AO76" s="219"/>
      <c r="AP76" s="217"/>
      <c r="AQ76" s="219"/>
      <c r="AR76" s="215"/>
      <c r="AS76" s="215"/>
      <c r="AT76" s="216"/>
      <c r="AU76" s="215"/>
      <c r="AV76" s="215"/>
      <c r="AW76" s="215"/>
      <c r="AX76" s="215"/>
      <c r="AY76" s="215"/>
      <c r="AZ76" s="215"/>
      <c r="BA76" s="22"/>
      <c r="BB76" s="13"/>
      <c r="BC76" s="13"/>
      <c r="BD76" s="13"/>
      <c r="BE76" s="13"/>
      <c r="BF76" s="13"/>
      <c r="BG76" s="13"/>
      <c r="BH76" s="13"/>
      <c r="BI76" s="13"/>
      <c r="BJ76" s="13"/>
    </row>
    <row r="77" spans="1:62" ht="11.25" customHeight="1">
      <c r="A77" s="420"/>
      <c r="B77" s="194"/>
      <c r="C77" s="421"/>
      <c r="D77" s="422"/>
      <c r="E77" s="208"/>
      <c r="F77" s="157"/>
      <c r="G77" s="216"/>
      <c r="H77" s="157"/>
      <c r="I77" s="157"/>
      <c r="J77" s="215"/>
      <c r="K77" s="39"/>
      <c r="L77" s="215"/>
      <c r="M77" s="216"/>
      <c r="N77" s="40"/>
      <c r="O77" s="423"/>
      <c r="P77" s="422"/>
      <c r="Q77" s="157"/>
      <c r="R77" s="215"/>
      <c r="S77" s="215"/>
      <c r="T77" s="217"/>
      <c r="U77" s="157"/>
      <c r="V77" s="215"/>
      <c r="W77" s="215"/>
      <c r="X77" s="215"/>
      <c r="Y77" s="39"/>
      <c r="Z77" s="28"/>
      <c r="AA77" s="219"/>
      <c r="AB77" s="215"/>
      <c r="AC77" s="215"/>
      <c r="AD77" s="216"/>
      <c r="AE77" s="39"/>
      <c r="AF77" s="215"/>
      <c r="AG77" s="215"/>
      <c r="AH77" s="215"/>
      <c r="AI77" s="217"/>
      <c r="AJ77" s="27"/>
      <c r="AK77" s="219"/>
      <c r="AL77" s="216"/>
      <c r="AM77" s="215"/>
      <c r="AN77" s="217"/>
      <c r="AO77" s="219"/>
      <c r="AP77" s="217"/>
      <c r="AQ77" s="219"/>
      <c r="AR77" s="215"/>
      <c r="AS77" s="215"/>
      <c r="AT77" s="216"/>
      <c r="AU77" s="215"/>
      <c r="AV77" s="215"/>
      <c r="AW77" s="215"/>
      <c r="AX77" s="215"/>
      <c r="AY77" s="215"/>
      <c r="AZ77" s="215"/>
      <c r="BA77" s="22"/>
      <c r="BB77" s="13"/>
      <c r="BC77" s="13"/>
      <c r="BD77" s="13"/>
      <c r="BE77" s="13"/>
      <c r="BF77" s="13"/>
      <c r="BG77" s="13"/>
      <c r="BH77" s="13"/>
      <c r="BI77" s="13"/>
      <c r="BJ77" s="13"/>
    </row>
    <row r="78" spans="1:62" ht="11.25" customHeight="1">
      <c r="A78" s="420"/>
      <c r="B78" s="194"/>
      <c r="C78" s="421"/>
      <c r="D78" s="422"/>
      <c r="E78" s="208"/>
      <c r="F78" s="157"/>
      <c r="G78" s="216"/>
      <c r="H78" s="157"/>
      <c r="I78" s="157"/>
      <c r="J78" s="215"/>
      <c r="K78" s="39"/>
      <c r="L78" s="215"/>
      <c r="M78" s="216"/>
      <c r="N78" s="40"/>
      <c r="O78" s="423"/>
      <c r="P78" s="422"/>
      <c r="Q78" s="157"/>
      <c r="R78" s="215"/>
      <c r="S78" s="215"/>
      <c r="T78" s="217"/>
      <c r="U78" s="157"/>
      <c r="V78" s="215"/>
      <c r="W78" s="215"/>
      <c r="X78" s="215"/>
      <c r="Y78" s="39"/>
      <c r="Z78" s="28"/>
      <c r="AA78" s="219"/>
      <c r="AB78" s="215"/>
      <c r="AC78" s="215"/>
      <c r="AD78" s="216"/>
      <c r="AE78" s="39"/>
      <c r="AF78" s="215"/>
      <c r="AG78" s="215"/>
      <c r="AH78" s="215"/>
      <c r="AI78" s="217"/>
      <c r="AJ78" s="27"/>
      <c r="AK78" s="219"/>
      <c r="AL78" s="216"/>
      <c r="AM78" s="215"/>
      <c r="AN78" s="217"/>
      <c r="AO78" s="219"/>
      <c r="AP78" s="217"/>
      <c r="AQ78" s="219"/>
      <c r="AR78" s="215"/>
      <c r="AS78" s="215"/>
      <c r="AT78" s="216"/>
      <c r="AU78" s="215"/>
      <c r="AV78" s="215"/>
      <c r="AW78" s="215"/>
      <c r="AX78" s="215"/>
      <c r="AY78" s="215"/>
      <c r="AZ78" s="215"/>
      <c r="BA78" s="22"/>
      <c r="BB78" s="13"/>
      <c r="BC78" s="13"/>
      <c r="BD78" s="13"/>
      <c r="BE78" s="13"/>
      <c r="BF78" s="13"/>
      <c r="BG78" s="13"/>
      <c r="BH78" s="13"/>
      <c r="BI78" s="13"/>
      <c r="BJ78" s="13"/>
    </row>
    <row r="79" spans="1:62" ht="11.25" customHeight="1">
      <c r="A79" s="431"/>
      <c r="B79" s="432"/>
      <c r="C79" s="421"/>
      <c r="D79" s="422"/>
      <c r="E79" s="208"/>
      <c r="F79" s="157"/>
      <c r="G79" s="216"/>
      <c r="H79" s="157"/>
      <c r="I79" s="157"/>
      <c r="J79" s="215"/>
      <c r="K79" s="39"/>
      <c r="L79" s="215"/>
      <c r="M79" s="216"/>
      <c r="N79" s="40"/>
      <c r="O79" s="423"/>
      <c r="P79" s="422"/>
      <c r="Q79" s="157"/>
      <c r="R79" s="215"/>
      <c r="S79" s="215"/>
      <c r="T79" s="217"/>
      <c r="U79" s="157"/>
      <c r="V79" s="215"/>
      <c r="W79" s="215"/>
      <c r="X79" s="215"/>
      <c r="Y79" s="39"/>
      <c r="Z79" s="28"/>
      <c r="AA79" s="219"/>
      <c r="AB79" s="215"/>
      <c r="AC79" s="215"/>
      <c r="AD79" s="216"/>
      <c r="AE79" s="39"/>
      <c r="AF79" s="215"/>
      <c r="AG79" s="215"/>
      <c r="AH79" s="215"/>
      <c r="AI79" s="217"/>
      <c r="AJ79" s="27"/>
      <c r="AK79" s="219"/>
      <c r="AL79" s="216"/>
      <c r="AM79" s="215"/>
      <c r="AN79" s="217"/>
      <c r="AO79" s="219"/>
      <c r="AP79" s="217"/>
      <c r="AQ79" s="237"/>
      <c r="AR79" s="233"/>
      <c r="AS79" s="233"/>
      <c r="AT79" s="235"/>
      <c r="AU79" s="233"/>
      <c r="AV79" s="233"/>
      <c r="AW79" s="233"/>
      <c r="AX79" s="233"/>
      <c r="AY79" s="233"/>
      <c r="AZ79" s="233"/>
      <c r="BA79" s="17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:62" ht="11.25" customHeight="1">
      <c r="A80" s="427"/>
      <c r="B80" s="428"/>
      <c r="C80" s="429"/>
      <c r="D80" s="426"/>
      <c r="E80" s="430"/>
      <c r="F80" s="424"/>
      <c r="G80" s="412"/>
      <c r="H80" s="424"/>
      <c r="I80" s="424"/>
      <c r="J80" s="411"/>
      <c r="K80" s="44"/>
      <c r="L80" s="411"/>
      <c r="M80" s="412"/>
      <c r="N80" s="45"/>
      <c r="O80" s="425"/>
      <c r="P80" s="426"/>
      <c r="Q80" s="424"/>
      <c r="R80" s="411"/>
      <c r="S80" s="411"/>
      <c r="T80" s="413"/>
      <c r="U80" s="424"/>
      <c r="V80" s="411"/>
      <c r="W80" s="411"/>
      <c r="X80" s="411"/>
      <c r="Y80" s="44"/>
      <c r="Z80" s="75"/>
      <c r="AA80" s="414"/>
      <c r="AB80" s="411"/>
      <c r="AC80" s="411"/>
      <c r="AD80" s="412"/>
      <c r="AE80" s="44"/>
      <c r="AF80" s="411"/>
      <c r="AG80" s="411"/>
      <c r="AH80" s="411"/>
      <c r="AI80" s="413"/>
      <c r="AJ80" s="29"/>
      <c r="AK80" s="414"/>
      <c r="AL80" s="412"/>
      <c r="AM80" s="411"/>
      <c r="AN80" s="413"/>
      <c r="AO80" s="414"/>
      <c r="AP80" s="413"/>
      <c r="AQ80" s="316"/>
      <c r="AR80" s="322"/>
      <c r="AS80" s="322"/>
      <c r="AT80" s="317"/>
      <c r="AU80" s="322"/>
      <c r="AV80" s="322"/>
      <c r="AW80" s="322"/>
      <c r="AX80" s="322"/>
      <c r="AY80" s="322"/>
      <c r="AZ80" s="322"/>
      <c r="BA80" s="21"/>
      <c r="BB80" s="13"/>
      <c r="BC80" s="13"/>
      <c r="BD80" s="13"/>
      <c r="BE80" s="13"/>
      <c r="BF80" s="13"/>
      <c r="BG80" s="13"/>
      <c r="BH80" s="13"/>
      <c r="BI80" s="13"/>
      <c r="BJ80" s="13"/>
    </row>
    <row r="81" spans="1:62" ht="11.25" customHeight="1">
      <c r="A81" s="420"/>
      <c r="B81" s="194"/>
      <c r="C81" s="421"/>
      <c r="D81" s="422"/>
      <c r="E81" s="208"/>
      <c r="F81" s="157"/>
      <c r="G81" s="216"/>
      <c r="H81" s="157"/>
      <c r="I81" s="157"/>
      <c r="J81" s="215"/>
      <c r="K81" s="39"/>
      <c r="L81" s="215"/>
      <c r="M81" s="216"/>
      <c r="N81" s="40"/>
      <c r="O81" s="423"/>
      <c r="P81" s="422"/>
      <c r="Q81" s="157"/>
      <c r="R81" s="215"/>
      <c r="S81" s="215"/>
      <c r="T81" s="217"/>
      <c r="U81" s="157"/>
      <c r="V81" s="215"/>
      <c r="W81" s="215"/>
      <c r="X81" s="215"/>
      <c r="Y81" s="39"/>
      <c r="Z81" s="28"/>
      <c r="AA81" s="219"/>
      <c r="AB81" s="215"/>
      <c r="AC81" s="215"/>
      <c r="AD81" s="216"/>
      <c r="AE81" s="39"/>
      <c r="AF81" s="215"/>
      <c r="AG81" s="215"/>
      <c r="AH81" s="215"/>
      <c r="AI81" s="217"/>
      <c r="AJ81" s="27"/>
      <c r="AK81" s="219"/>
      <c r="AL81" s="216"/>
      <c r="AM81" s="215"/>
      <c r="AN81" s="217"/>
      <c r="AO81" s="219"/>
      <c r="AP81" s="217"/>
      <c r="AQ81" s="219"/>
      <c r="AR81" s="215"/>
      <c r="AS81" s="215"/>
      <c r="AT81" s="216"/>
      <c r="AU81" s="215"/>
      <c r="AV81" s="215"/>
      <c r="AW81" s="215"/>
      <c r="AX81" s="215"/>
      <c r="AY81" s="215"/>
      <c r="AZ81" s="215"/>
      <c r="BA81" s="22"/>
      <c r="BB81" s="13"/>
      <c r="BC81" s="13"/>
      <c r="BD81" s="13"/>
      <c r="BE81" s="13"/>
      <c r="BF81" s="13"/>
      <c r="BG81" s="13"/>
      <c r="BH81" s="13"/>
      <c r="BI81" s="13"/>
      <c r="BJ81" s="13"/>
    </row>
    <row r="82" spans="1:62" ht="11.25" customHeight="1">
      <c r="A82" s="420"/>
      <c r="B82" s="194"/>
      <c r="C82" s="421"/>
      <c r="D82" s="422"/>
      <c r="E82" s="208"/>
      <c r="F82" s="157"/>
      <c r="G82" s="216"/>
      <c r="H82" s="157"/>
      <c r="I82" s="157"/>
      <c r="J82" s="215"/>
      <c r="K82" s="39"/>
      <c r="L82" s="215"/>
      <c r="M82" s="216"/>
      <c r="N82" s="40"/>
      <c r="O82" s="423"/>
      <c r="P82" s="422"/>
      <c r="Q82" s="157"/>
      <c r="R82" s="215"/>
      <c r="S82" s="215"/>
      <c r="T82" s="217"/>
      <c r="U82" s="157"/>
      <c r="V82" s="215"/>
      <c r="W82" s="215"/>
      <c r="X82" s="215"/>
      <c r="Y82" s="39"/>
      <c r="Z82" s="28"/>
      <c r="AA82" s="219"/>
      <c r="AB82" s="215"/>
      <c r="AC82" s="215"/>
      <c r="AD82" s="216"/>
      <c r="AE82" s="39"/>
      <c r="AF82" s="215"/>
      <c r="AG82" s="215"/>
      <c r="AH82" s="215"/>
      <c r="AI82" s="217"/>
      <c r="AJ82" s="27"/>
      <c r="AK82" s="219"/>
      <c r="AL82" s="216"/>
      <c r="AM82" s="215"/>
      <c r="AN82" s="217"/>
      <c r="AO82" s="219"/>
      <c r="AP82" s="217"/>
      <c r="AQ82" s="219"/>
      <c r="AR82" s="215"/>
      <c r="AS82" s="215"/>
      <c r="AT82" s="216"/>
      <c r="AU82" s="215"/>
      <c r="AV82" s="215"/>
      <c r="AW82" s="215"/>
      <c r="AX82" s="215"/>
      <c r="AY82" s="215"/>
      <c r="AZ82" s="215"/>
      <c r="BA82" s="22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1:62" ht="11.25" customHeight="1">
      <c r="A83" s="420"/>
      <c r="B83" s="194"/>
      <c r="C83" s="421"/>
      <c r="D83" s="422"/>
      <c r="E83" s="208"/>
      <c r="F83" s="157"/>
      <c r="G83" s="216"/>
      <c r="H83" s="157"/>
      <c r="I83" s="157"/>
      <c r="J83" s="215"/>
      <c r="K83" s="39"/>
      <c r="L83" s="215"/>
      <c r="M83" s="216"/>
      <c r="N83" s="40"/>
      <c r="O83" s="423"/>
      <c r="P83" s="422"/>
      <c r="Q83" s="157"/>
      <c r="R83" s="215"/>
      <c r="S83" s="215"/>
      <c r="T83" s="217"/>
      <c r="U83" s="157"/>
      <c r="V83" s="215"/>
      <c r="W83" s="215"/>
      <c r="X83" s="215"/>
      <c r="Y83" s="39"/>
      <c r="Z83" s="28"/>
      <c r="AA83" s="219"/>
      <c r="AB83" s="215"/>
      <c r="AC83" s="215"/>
      <c r="AD83" s="216"/>
      <c r="AE83" s="39"/>
      <c r="AF83" s="215"/>
      <c r="AG83" s="215"/>
      <c r="AH83" s="215"/>
      <c r="AI83" s="217"/>
      <c r="AJ83" s="27"/>
      <c r="AK83" s="219"/>
      <c r="AL83" s="216"/>
      <c r="AM83" s="215"/>
      <c r="AN83" s="217"/>
      <c r="AO83" s="219"/>
      <c r="AP83" s="217"/>
      <c r="AQ83" s="219"/>
      <c r="AR83" s="215"/>
      <c r="AS83" s="215"/>
      <c r="AT83" s="216"/>
      <c r="AU83" s="215"/>
      <c r="AV83" s="215"/>
      <c r="AW83" s="215"/>
      <c r="AX83" s="215"/>
      <c r="AY83" s="215"/>
      <c r="AZ83" s="215"/>
      <c r="BA83" s="22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1:62" ht="11.25" customHeight="1">
      <c r="A84" s="417"/>
      <c r="B84" s="418"/>
      <c r="C84" s="419"/>
      <c r="D84" s="416"/>
      <c r="E84" s="259"/>
      <c r="F84" s="191"/>
      <c r="G84" s="190"/>
      <c r="H84" s="191"/>
      <c r="I84" s="191"/>
      <c r="J84" s="196"/>
      <c r="K84" s="49"/>
      <c r="L84" s="196"/>
      <c r="M84" s="190"/>
      <c r="N84" s="50"/>
      <c r="O84" s="415"/>
      <c r="P84" s="416"/>
      <c r="Q84" s="191"/>
      <c r="R84" s="196"/>
      <c r="S84" s="196"/>
      <c r="T84" s="202"/>
      <c r="U84" s="191"/>
      <c r="V84" s="196"/>
      <c r="W84" s="196"/>
      <c r="X84" s="196"/>
      <c r="Y84" s="49"/>
      <c r="Z84" s="74"/>
      <c r="AA84" s="237"/>
      <c r="AB84" s="233"/>
      <c r="AC84" s="196"/>
      <c r="AD84" s="190"/>
      <c r="AE84" s="49"/>
      <c r="AF84" s="196"/>
      <c r="AG84" s="196"/>
      <c r="AH84" s="196"/>
      <c r="AI84" s="202"/>
      <c r="AJ84" s="70"/>
      <c r="AK84" s="201"/>
      <c r="AL84" s="190"/>
      <c r="AM84" s="196"/>
      <c r="AN84" s="202"/>
      <c r="AO84" s="201"/>
      <c r="AP84" s="202"/>
      <c r="AQ84" s="201"/>
      <c r="AR84" s="196"/>
      <c r="AS84" s="196"/>
      <c r="AT84" s="190"/>
      <c r="AU84" s="196"/>
      <c r="AV84" s="196"/>
      <c r="AW84" s="196"/>
      <c r="AX84" s="196"/>
      <c r="AY84" s="196"/>
      <c r="AZ84" s="196"/>
      <c r="BA84" s="23"/>
      <c r="BB84" s="13"/>
      <c r="BC84" s="13"/>
      <c r="BD84" s="13"/>
      <c r="BE84" s="13"/>
      <c r="BF84" s="13"/>
      <c r="BG84" s="13"/>
      <c r="BH84" s="13"/>
      <c r="BI84" s="13"/>
      <c r="BJ84" s="13"/>
    </row>
    <row r="85" spans="1:62" ht="11.25" customHeight="1">
      <c r="A85" s="71" t="s">
        <v>119</v>
      </c>
      <c r="B85" s="8"/>
      <c r="C85" s="72" t="s">
        <v>120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18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1.25" customHeight="1">
      <c r="A86" s="6" t="s">
        <v>82</v>
      </c>
      <c r="B86" s="1"/>
      <c r="C86" s="11" t="s">
        <v>121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24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1.25" customHeight="1">
      <c r="A87" s="6" t="s">
        <v>82</v>
      </c>
      <c r="B87" s="1"/>
      <c r="C87" s="11" t="s">
        <v>122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24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1.25" customHeight="1">
      <c r="A88" s="6" t="s">
        <v>82</v>
      </c>
      <c r="B88" s="1"/>
      <c r="C88" s="11" t="s">
        <v>123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24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1.25" customHeight="1">
      <c r="A89" s="9" t="s">
        <v>82</v>
      </c>
      <c r="B89" s="10"/>
      <c r="C89" s="12" t="s">
        <v>124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9"/>
      <c r="BB89" s="1"/>
      <c r="BC89" s="1"/>
      <c r="BD89" s="1"/>
      <c r="BE89" s="1"/>
      <c r="BF89" s="1"/>
      <c r="BG89" s="1"/>
      <c r="BH89" s="1"/>
      <c r="BI89" s="1"/>
      <c r="BJ89" s="1"/>
    </row>
    <row r="90" spans="1:53" ht="11.25" customHeight="1">
      <c r="A90" s="1" t="s">
        <v>125</v>
      </c>
      <c r="AR90" s="8"/>
      <c r="AS90" s="8"/>
      <c r="AT90" s="8"/>
      <c r="AU90" s="1"/>
      <c r="AV90" s="1"/>
      <c r="AW90" s="1"/>
      <c r="AX90" s="1"/>
      <c r="AY90" s="1"/>
      <c r="AZ90" s="8"/>
      <c r="BA90" s="25" t="s">
        <v>126</v>
      </c>
    </row>
  </sheetData>
  <mergeCells count="1646">
    <mergeCell ref="BB69:BC69"/>
    <mergeCell ref="BD69:BE69"/>
    <mergeCell ref="BF69:BG69"/>
    <mergeCell ref="BB70:BC70"/>
    <mergeCell ref="BD70:BE70"/>
    <mergeCell ref="BF70:BG70"/>
    <mergeCell ref="BB67:BC67"/>
    <mergeCell ref="BD67:BE67"/>
    <mergeCell ref="BF67:BG67"/>
    <mergeCell ref="BB68:BC68"/>
    <mergeCell ref="BD68:BE68"/>
    <mergeCell ref="BF68:BG68"/>
    <mergeCell ref="BB65:BC65"/>
    <mergeCell ref="BD65:BE65"/>
    <mergeCell ref="BF65:BG65"/>
    <mergeCell ref="BB66:BC66"/>
    <mergeCell ref="BD66:BE66"/>
    <mergeCell ref="BF66:BG66"/>
    <mergeCell ref="BB63:BC63"/>
    <mergeCell ref="BD63:BE63"/>
    <mergeCell ref="BF63:BG63"/>
    <mergeCell ref="BB64:BC64"/>
    <mergeCell ref="BD64:BE64"/>
    <mergeCell ref="BF64:BG64"/>
    <mergeCell ref="BB61:BC61"/>
    <mergeCell ref="BD61:BE61"/>
    <mergeCell ref="BF61:BG61"/>
    <mergeCell ref="BB62:BC62"/>
    <mergeCell ref="BD62:BE62"/>
    <mergeCell ref="BF62:BG62"/>
    <mergeCell ref="BB59:BC59"/>
    <mergeCell ref="BD59:BE59"/>
    <mergeCell ref="BF59:BG59"/>
    <mergeCell ref="BB60:BC60"/>
    <mergeCell ref="BD60:BE60"/>
    <mergeCell ref="BF60:BG60"/>
    <mergeCell ref="BB57:BC57"/>
    <mergeCell ref="BD57:BE57"/>
    <mergeCell ref="BF57:BG57"/>
    <mergeCell ref="BB58:BC58"/>
    <mergeCell ref="BD58:BE58"/>
    <mergeCell ref="BF58:BG58"/>
    <mergeCell ref="BB55:BC55"/>
    <mergeCell ref="BD55:BE55"/>
    <mergeCell ref="BF55:BG55"/>
    <mergeCell ref="BB56:BC56"/>
    <mergeCell ref="BD56:BE56"/>
    <mergeCell ref="BF56:BG56"/>
    <mergeCell ref="BB53:BG53"/>
    <mergeCell ref="BB54:BC54"/>
    <mergeCell ref="BD54:BE54"/>
    <mergeCell ref="BF54:BG54"/>
    <mergeCell ref="BB38:BC38"/>
    <mergeCell ref="BD38:BE38"/>
    <mergeCell ref="BF38:BG38"/>
    <mergeCell ref="BB39:BC39"/>
    <mergeCell ref="BD39:BE39"/>
    <mergeCell ref="BF39:BG39"/>
    <mergeCell ref="BB36:BC36"/>
    <mergeCell ref="BD36:BE36"/>
    <mergeCell ref="BF36:BG36"/>
    <mergeCell ref="BB37:BC37"/>
    <mergeCell ref="BD37:BE37"/>
    <mergeCell ref="BF37:BG37"/>
    <mergeCell ref="BB34:BC34"/>
    <mergeCell ref="BD34:BE34"/>
    <mergeCell ref="BF34:BG34"/>
    <mergeCell ref="BB35:BC35"/>
    <mergeCell ref="BD35:BE35"/>
    <mergeCell ref="BF35:BG35"/>
    <mergeCell ref="BB32:BC32"/>
    <mergeCell ref="BD32:BE32"/>
    <mergeCell ref="BF32:BG32"/>
    <mergeCell ref="BB33:BC33"/>
    <mergeCell ref="BD33:BE33"/>
    <mergeCell ref="BF33:BG33"/>
    <mergeCell ref="BB30:BC30"/>
    <mergeCell ref="BD30:BE30"/>
    <mergeCell ref="BF30:BG30"/>
    <mergeCell ref="BB31:BC31"/>
    <mergeCell ref="BD31:BE31"/>
    <mergeCell ref="BF31:BG31"/>
    <mergeCell ref="BB28:BC28"/>
    <mergeCell ref="BD28:BE28"/>
    <mergeCell ref="BF28:BG28"/>
    <mergeCell ref="BB29:BC29"/>
    <mergeCell ref="BD29:BE29"/>
    <mergeCell ref="BF29:BG29"/>
    <mergeCell ref="BB26:BC26"/>
    <mergeCell ref="BD26:BE26"/>
    <mergeCell ref="BF26:BG26"/>
    <mergeCell ref="BB27:BC27"/>
    <mergeCell ref="BD27:BE27"/>
    <mergeCell ref="BF27:BG27"/>
    <mergeCell ref="BB24:BC24"/>
    <mergeCell ref="BD24:BE24"/>
    <mergeCell ref="BF24:BG24"/>
    <mergeCell ref="BB25:BC25"/>
    <mergeCell ref="BD25:BE25"/>
    <mergeCell ref="BF25:BG25"/>
    <mergeCell ref="BB22:BC22"/>
    <mergeCell ref="BD22:BE22"/>
    <mergeCell ref="BF22:BG22"/>
    <mergeCell ref="BB23:BC23"/>
    <mergeCell ref="BD23:BE23"/>
    <mergeCell ref="BF23:BG23"/>
    <mergeCell ref="BB20:BC20"/>
    <mergeCell ref="BD20:BE20"/>
    <mergeCell ref="BF20:BG20"/>
    <mergeCell ref="BB21:BC21"/>
    <mergeCell ref="BD21:BE21"/>
    <mergeCell ref="BF21:BG21"/>
    <mergeCell ref="BB18:BC18"/>
    <mergeCell ref="BD18:BE18"/>
    <mergeCell ref="BF18:BG18"/>
    <mergeCell ref="BB19:BC19"/>
    <mergeCell ref="BD19:BE19"/>
    <mergeCell ref="BF19:BG19"/>
    <mergeCell ref="BB16:BC16"/>
    <mergeCell ref="BD16:BE16"/>
    <mergeCell ref="BF16:BG16"/>
    <mergeCell ref="BB17:BC17"/>
    <mergeCell ref="BD17:BE17"/>
    <mergeCell ref="BF17:BG17"/>
    <mergeCell ref="BB14:BC14"/>
    <mergeCell ref="BD14:BE14"/>
    <mergeCell ref="BF14:BG14"/>
    <mergeCell ref="BB15:BC15"/>
    <mergeCell ref="BD15:BE15"/>
    <mergeCell ref="BF15:BG15"/>
    <mergeCell ref="BB12:BC12"/>
    <mergeCell ref="BD12:BE12"/>
    <mergeCell ref="BF12:BG12"/>
    <mergeCell ref="BB13:BC13"/>
    <mergeCell ref="BD13:BE13"/>
    <mergeCell ref="BF13:BG13"/>
    <mergeCell ref="BB8:BG8"/>
    <mergeCell ref="BB11:BC11"/>
    <mergeCell ref="BD11:BE11"/>
    <mergeCell ref="BF11:BG11"/>
    <mergeCell ref="BB10:BC10"/>
    <mergeCell ref="BD10:BE10"/>
    <mergeCell ref="BF10:BG10"/>
    <mergeCell ref="BB9:BC9"/>
    <mergeCell ref="BD9:BE9"/>
    <mergeCell ref="BF9:BG9"/>
    <mergeCell ref="L38:M38"/>
    <mergeCell ref="AF38:AG38"/>
    <mergeCell ref="AH38:AI38"/>
    <mergeCell ref="W38:X38"/>
    <mergeCell ref="AC38:AD38"/>
    <mergeCell ref="AA38:AB38"/>
    <mergeCell ref="O38:P38"/>
    <mergeCell ref="Q38:R38"/>
    <mergeCell ref="S38:T38"/>
    <mergeCell ref="AF36:AG36"/>
    <mergeCell ref="AH36:AI36"/>
    <mergeCell ref="L37:M37"/>
    <mergeCell ref="AF37:AG37"/>
    <mergeCell ref="AH37:AI37"/>
    <mergeCell ref="AC36:AD36"/>
    <mergeCell ref="U36:V36"/>
    <mergeCell ref="W36:X36"/>
    <mergeCell ref="AA36:AB36"/>
    <mergeCell ref="AA37:AB37"/>
    <mergeCell ref="AH34:AI34"/>
    <mergeCell ref="L35:M35"/>
    <mergeCell ref="AF35:AG35"/>
    <mergeCell ref="AH35:AI35"/>
    <mergeCell ref="U35:V35"/>
    <mergeCell ref="W35:X35"/>
    <mergeCell ref="AA35:AB35"/>
    <mergeCell ref="Q34:R34"/>
    <mergeCell ref="AC34:AD34"/>
    <mergeCell ref="AF34:AG34"/>
    <mergeCell ref="AF32:AG32"/>
    <mergeCell ref="AH32:AI32"/>
    <mergeCell ref="L33:M33"/>
    <mergeCell ref="AF33:AG33"/>
    <mergeCell ref="AH33:AI33"/>
    <mergeCell ref="U32:V32"/>
    <mergeCell ref="W32:X32"/>
    <mergeCell ref="AC32:AD32"/>
    <mergeCell ref="AA32:AB32"/>
    <mergeCell ref="AC33:AD33"/>
    <mergeCell ref="AA21:AB21"/>
    <mergeCell ref="AF30:AG30"/>
    <mergeCell ref="AH30:AI30"/>
    <mergeCell ref="L31:M31"/>
    <mergeCell ref="AF31:AG31"/>
    <mergeCell ref="AH31:AI31"/>
    <mergeCell ref="AC31:AD31"/>
    <mergeCell ref="AA31:AB31"/>
    <mergeCell ref="W31:X31"/>
    <mergeCell ref="Q31:R31"/>
    <mergeCell ref="AA18:AB18"/>
    <mergeCell ref="AC18:AD18"/>
    <mergeCell ref="L21:M21"/>
    <mergeCell ref="AF21:AG21"/>
    <mergeCell ref="S21:T21"/>
    <mergeCell ref="U21:V21"/>
    <mergeCell ref="O21:P21"/>
    <mergeCell ref="Q21:R21"/>
    <mergeCell ref="AC21:AD21"/>
    <mergeCell ref="W21:X21"/>
    <mergeCell ref="W18:X18"/>
    <mergeCell ref="S17:T17"/>
    <mergeCell ref="W16:X16"/>
    <mergeCell ref="W17:X17"/>
    <mergeCell ref="S18:T18"/>
    <mergeCell ref="U16:V16"/>
    <mergeCell ref="S16:T16"/>
    <mergeCell ref="AA16:AB16"/>
    <mergeCell ref="AF17:AG17"/>
    <mergeCell ref="AM9:AN9"/>
    <mergeCell ref="AQ15:AR15"/>
    <mergeCell ref="AM16:AN16"/>
    <mergeCell ref="AC17:AD17"/>
    <mergeCell ref="AC15:AD15"/>
    <mergeCell ref="AM15:AN15"/>
    <mergeCell ref="AK16:AL16"/>
    <mergeCell ref="AC16:AD16"/>
    <mergeCell ref="AS9:AT9"/>
    <mergeCell ref="AQ9:AR9"/>
    <mergeCell ref="AQ8:AR8"/>
    <mergeCell ref="AQ11:AR11"/>
    <mergeCell ref="AS11:AT11"/>
    <mergeCell ref="O8:P9"/>
    <mergeCell ref="W8:X9"/>
    <mergeCell ref="AS6:AT6"/>
    <mergeCell ref="AA6:AI7"/>
    <mergeCell ref="AK9:AL9"/>
    <mergeCell ref="AS8:AT8"/>
    <mergeCell ref="AK8:AL8"/>
    <mergeCell ref="AM8:AN8"/>
    <mergeCell ref="AO8:AP8"/>
    <mergeCell ref="AA8:AB9"/>
    <mergeCell ref="U6:Z6"/>
    <mergeCell ref="U7:Z7"/>
    <mergeCell ref="Y8:Y9"/>
    <mergeCell ref="Z8:Z9"/>
    <mergeCell ref="S36:T36"/>
    <mergeCell ref="U8:V9"/>
    <mergeCell ref="A8:B8"/>
    <mergeCell ref="G8:H9"/>
    <mergeCell ref="I8:J9"/>
    <mergeCell ref="C8:D9"/>
    <mergeCell ref="E8:F9"/>
    <mergeCell ref="L8:M9"/>
    <mergeCell ref="K8:K9"/>
    <mergeCell ref="Q17:R17"/>
    <mergeCell ref="Q32:R32"/>
    <mergeCell ref="S32:T32"/>
    <mergeCell ref="U30:V30"/>
    <mergeCell ref="O23:P23"/>
    <mergeCell ref="Q23:R23"/>
    <mergeCell ref="S23:T23"/>
    <mergeCell ref="O30:P30"/>
    <mergeCell ref="U29:V29"/>
    <mergeCell ref="AQ6:AR6"/>
    <mergeCell ref="Q8:R9"/>
    <mergeCell ref="S8:T9"/>
    <mergeCell ref="AO6:AP6"/>
    <mergeCell ref="AK6:AL6"/>
    <mergeCell ref="AM6:AN6"/>
    <mergeCell ref="AK7:AL7"/>
    <mergeCell ref="AF8:AG9"/>
    <mergeCell ref="AH8:AI8"/>
    <mergeCell ref="N6:T7"/>
    <mergeCell ref="AC30:AD30"/>
    <mergeCell ref="AK30:AL30"/>
    <mergeCell ref="O22:P22"/>
    <mergeCell ref="Q22:R22"/>
    <mergeCell ref="S22:T22"/>
    <mergeCell ref="W30:X30"/>
    <mergeCell ref="AA30:AB30"/>
    <mergeCell ref="S30:T30"/>
    <mergeCell ref="AC29:AD29"/>
    <mergeCell ref="AK29:AL29"/>
    <mergeCell ref="W34:X34"/>
    <mergeCell ref="AA34:AB34"/>
    <mergeCell ref="AA33:AB33"/>
    <mergeCell ref="U33:V33"/>
    <mergeCell ref="W33:X33"/>
    <mergeCell ref="S34:T34"/>
    <mergeCell ref="AY36:AZ36"/>
    <mergeCell ref="AK36:AL36"/>
    <mergeCell ref="AM36:AN36"/>
    <mergeCell ref="AO36:AP36"/>
    <mergeCell ref="AQ36:AR36"/>
    <mergeCell ref="AS36:AT36"/>
    <mergeCell ref="AU36:AV36"/>
    <mergeCell ref="AW36:AX36"/>
    <mergeCell ref="U34:V34"/>
    <mergeCell ref="A36:B36"/>
    <mergeCell ref="C36:D36"/>
    <mergeCell ref="E36:F36"/>
    <mergeCell ref="G36:H36"/>
    <mergeCell ref="AY35:AZ35"/>
    <mergeCell ref="AK35:AL35"/>
    <mergeCell ref="AM35:AN35"/>
    <mergeCell ref="AO35:AP35"/>
    <mergeCell ref="AQ35:AR35"/>
    <mergeCell ref="AS35:AT35"/>
    <mergeCell ref="AU35:AV35"/>
    <mergeCell ref="A35:B35"/>
    <mergeCell ref="C35:D35"/>
    <mergeCell ref="E35:F35"/>
    <mergeCell ref="G35:H35"/>
    <mergeCell ref="I35:J35"/>
    <mergeCell ref="O35:P35"/>
    <mergeCell ref="Q35:R35"/>
    <mergeCell ref="S35:T35"/>
    <mergeCell ref="AY34:AZ34"/>
    <mergeCell ref="AK34:AL34"/>
    <mergeCell ref="AM34:AN34"/>
    <mergeCell ref="AO34:AP34"/>
    <mergeCell ref="AQ34:AR34"/>
    <mergeCell ref="AS34:AT34"/>
    <mergeCell ref="AU34:AV34"/>
    <mergeCell ref="A34:B34"/>
    <mergeCell ref="C34:D34"/>
    <mergeCell ref="E34:F34"/>
    <mergeCell ref="G34:H34"/>
    <mergeCell ref="Q33:R33"/>
    <mergeCell ref="S33:T33"/>
    <mergeCell ref="AY33:AZ33"/>
    <mergeCell ref="AK33:AL33"/>
    <mergeCell ref="AM33:AN33"/>
    <mergeCell ref="AO33:AP33"/>
    <mergeCell ref="AQ33:AR33"/>
    <mergeCell ref="AU33:AV33"/>
    <mergeCell ref="AS33:AT33"/>
    <mergeCell ref="A33:B33"/>
    <mergeCell ref="C33:D33"/>
    <mergeCell ref="E33:F33"/>
    <mergeCell ref="G33:H33"/>
    <mergeCell ref="E32:F32"/>
    <mergeCell ref="G32:H32"/>
    <mergeCell ref="AW32:AX32"/>
    <mergeCell ref="AY32:AZ32"/>
    <mergeCell ref="AK32:AL32"/>
    <mergeCell ref="AM32:AN32"/>
    <mergeCell ref="AO32:AP32"/>
    <mergeCell ref="AQ32:AR32"/>
    <mergeCell ref="AS32:AT32"/>
    <mergeCell ref="AU32:AV32"/>
    <mergeCell ref="C31:D31"/>
    <mergeCell ref="E31:F31"/>
    <mergeCell ref="G31:H31"/>
    <mergeCell ref="AW31:AX31"/>
    <mergeCell ref="S31:T31"/>
    <mergeCell ref="AK31:AL31"/>
    <mergeCell ref="AM31:AN31"/>
    <mergeCell ref="AO31:AP31"/>
    <mergeCell ref="AQ31:AR31"/>
    <mergeCell ref="AS31:AT31"/>
    <mergeCell ref="A32:B32"/>
    <mergeCell ref="C32:D32"/>
    <mergeCell ref="U38:V38"/>
    <mergeCell ref="U31:V31"/>
    <mergeCell ref="A38:B38"/>
    <mergeCell ref="C38:D38"/>
    <mergeCell ref="E38:F38"/>
    <mergeCell ref="G38:H38"/>
    <mergeCell ref="I38:J38"/>
    <mergeCell ref="A31:B31"/>
    <mergeCell ref="AY38:AZ38"/>
    <mergeCell ref="AK38:AL38"/>
    <mergeCell ref="AM38:AN38"/>
    <mergeCell ref="AO38:AP38"/>
    <mergeCell ref="AQ38:AR38"/>
    <mergeCell ref="AS38:AT38"/>
    <mergeCell ref="AU38:AV38"/>
    <mergeCell ref="AS37:AT37"/>
    <mergeCell ref="AC37:AD37"/>
    <mergeCell ref="U37:V37"/>
    <mergeCell ref="W37:X37"/>
    <mergeCell ref="AK37:AL37"/>
    <mergeCell ref="AM37:AN37"/>
    <mergeCell ref="AO37:AP37"/>
    <mergeCell ref="AQ37:AR37"/>
    <mergeCell ref="S37:T37"/>
    <mergeCell ref="A37:B37"/>
    <mergeCell ref="C37:D37"/>
    <mergeCell ref="E37:F37"/>
    <mergeCell ref="G37:H37"/>
    <mergeCell ref="I37:J37"/>
    <mergeCell ref="O37:P37"/>
    <mergeCell ref="Q37:R37"/>
    <mergeCell ref="I36:J36"/>
    <mergeCell ref="O36:P36"/>
    <mergeCell ref="L36:M36"/>
    <mergeCell ref="Q36:R36"/>
    <mergeCell ref="I34:J34"/>
    <mergeCell ref="O31:P31"/>
    <mergeCell ref="O32:P32"/>
    <mergeCell ref="I31:J31"/>
    <mergeCell ref="I32:J32"/>
    <mergeCell ref="L32:M32"/>
    <mergeCell ref="L34:M34"/>
    <mergeCell ref="I33:J33"/>
    <mergeCell ref="O33:P33"/>
    <mergeCell ref="O34:P34"/>
    <mergeCell ref="AY39:AZ39"/>
    <mergeCell ref="AM39:AN39"/>
    <mergeCell ref="AO39:AP39"/>
    <mergeCell ref="AQ39:AR39"/>
    <mergeCell ref="AS39:AT39"/>
    <mergeCell ref="AU39:AV39"/>
    <mergeCell ref="AW39:AX39"/>
    <mergeCell ref="AU37:AV37"/>
    <mergeCell ref="AW33:AX33"/>
    <mergeCell ref="AW34:AX34"/>
    <mergeCell ref="AW35:AX35"/>
    <mergeCell ref="AC35:AD35"/>
    <mergeCell ref="AU30:AV30"/>
    <mergeCell ref="AW30:AX30"/>
    <mergeCell ref="AY30:AZ30"/>
    <mergeCell ref="AM30:AN30"/>
    <mergeCell ref="AO30:AP30"/>
    <mergeCell ref="AQ30:AR30"/>
    <mergeCell ref="AS30:AT30"/>
    <mergeCell ref="AY31:AZ31"/>
    <mergeCell ref="AU31:AV31"/>
    <mergeCell ref="A30:B30"/>
    <mergeCell ref="C30:D30"/>
    <mergeCell ref="E30:F30"/>
    <mergeCell ref="G30:H30"/>
    <mergeCell ref="L30:M30"/>
    <mergeCell ref="I30:J30"/>
    <mergeCell ref="Q30:R30"/>
    <mergeCell ref="AK39:AL39"/>
    <mergeCell ref="U39:V39"/>
    <mergeCell ref="W39:X39"/>
    <mergeCell ref="AA39:AB39"/>
    <mergeCell ref="AC39:AD39"/>
    <mergeCell ref="AF39:AG39"/>
    <mergeCell ref="AH39:AI39"/>
    <mergeCell ref="I39:J39"/>
    <mergeCell ref="O39:P39"/>
    <mergeCell ref="Q39:R39"/>
    <mergeCell ref="S39:T39"/>
    <mergeCell ref="L39:M39"/>
    <mergeCell ref="A39:B39"/>
    <mergeCell ref="C39:D39"/>
    <mergeCell ref="E39:F39"/>
    <mergeCell ref="G39:H39"/>
    <mergeCell ref="AU29:AV29"/>
    <mergeCell ref="AW29:AX29"/>
    <mergeCell ref="AY29:AZ29"/>
    <mergeCell ref="AM29:AN29"/>
    <mergeCell ref="AO29:AP29"/>
    <mergeCell ref="AQ29:AR29"/>
    <mergeCell ref="AS29:AT29"/>
    <mergeCell ref="W29:X29"/>
    <mergeCell ref="AA29:AB29"/>
    <mergeCell ref="AF29:AG29"/>
    <mergeCell ref="AH29:AI29"/>
    <mergeCell ref="I29:J29"/>
    <mergeCell ref="O29:P29"/>
    <mergeCell ref="Q29:R29"/>
    <mergeCell ref="S29:T29"/>
    <mergeCell ref="L29:M29"/>
    <mergeCell ref="A29:B29"/>
    <mergeCell ref="C29:D29"/>
    <mergeCell ref="E29:F29"/>
    <mergeCell ref="G29:H29"/>
    <mergeCell ref="AU28:AV28"/>
    <mergeCell ref="AW28:AX28"/>
    <mergeCell ref="AY28:AZ28"/>
    <mergeCell ref="AM28:AN28"/>
    <mergeCell ref="AO28:AP28"/>
    <mergeCell ref="AQ28:AR28"/>
    <mergeCell ref="AS28:AT28"/>
    <mergeCell ref="AC28:AD28"/>
    <mergeCell ref="AK28:AL28"/>
    <mergeCell ref="U28:V28"/>
    <mergeCell ref="W28:X28"/>
    <mergeCell ref="AA28:AB28"/>
    <mergeCell ref="AF28:AG28"/>
    <mergeCell ref="AH28:AI28"/>
    <mergeCell ref="I28:J28"/>
    <mergeCell ref="O28:P28"/>
    <mergeCell ref="Q28:R28"/>
    <mergeCell ref="S28:T28"/>
    <mergeCell ref="L28:M28"/>
    <mergeCell ref="A28:B28"/>
    <mergeCell ref="C28:D28"/>
    <mergeCell ref="E28:F28"/>
    <mergeCell ref="G28:H28"/>
    <mergeCell ref="AU27:AV27"/>
    <mergeCell ref="AW27:AX27"/>
    <mergeCell ref="AY27:AZ27"/>
    <mergeCell ref="AM27:AN27"/>
    <mergeCell ref="AO27:AP27"/>
    <mergeCell ref="AQ27:AR27"/>
    <mergeCell ref="AS27:AT27"/>
    <mergeCell ref="AC27:AD27"/>
    <mergeCell ref="AK27:AL27"/>
    <mergeCell ref="U27:V27"/>
    <mergeCell ref="W27:X27"/>
    <mergeCell ref="AA27:AB27"/>
    <mergeCell ref="AF27:AG27"/>
    <mergeCell ref="AH27:AI27"/>
    <mergeCell ref="I27:J27"/>
    <mergeCell ref="O27:P27"/>
    <mergeCell ref="Q27:R27"/>
    <mergeCell ref="S27:T27"/>
    <mergeCell ref="L27:M27"/>
    <mergeCell ref="A27:B27"/>
    <mergeCell ref="C27:D27"/>
    <mergeCell ref="E27:F27"/>
    <mergeCell ref="G27:H27"/>
    <mergeCell ref="AU26:AV26"/>
    <mergeCell ref="AW26:AX26"/>
    <mergeCell ref="AY26:AZ26"/>
    <mergeCell ref="AM26:AN26"/>
    <mergeCell ref="AO26:AP26"/>
    <mergeCell ref="AQ26:AR26"/>
    <mergeCell ref="AS26:AT26"/>
    <mergeCell ref="AC26:AD26"/>
    <mergeCell ref="AK26:AL26"/>
    <mergeCell ref="U26:V26"/>
    <mergeCell ref="W26:X26"/>
    <mergeCell ref="AA26:AB26"/>
    <mergeCell ref="AF26:AG26"/>
    <mergeCell ref="AH26:AI26"/>
    <mergeCell ref="I26:J26"/>
    <mergeCell ref="O26:P26"/>
    <mergeCell ref="Q26:R26"/>
    <mergeCell ref="S26:T26"/>
    <mergeCell ref="L26:M26"/>
    <mergeCell ref="A26:B26"/>
    <mergeCell ref="C26:D26"/>
    <mergeCell ref="E26:F26"/>
    <mergeCell ref="G26:H26"/>
    <mergeCell ref="AU25:AV25"/>
    <mergeCell ref="AW25:AX25"/>
    <mergeCell ref="AY25:AZ25"/>
    <mergeCell ref="AM25:AN25"/>
    <mergeCell ref="AO25:AP25"/>
    <mergeCell ref="AQ25:AR25"/>
    <mergeCell ref="AS25:AT25"/>
    <mergeCell ref="AC25:AD25"/>
    <mergeCell ref="AK25:AL25"/>
    <mergeCell ref="U25:V25"/>
    <mergeCell ref="W25:X25"/>
    <mergeCell ref="AA25:AB25"/>
    <mergeCell ref="AF25:AG25"/>
    <mergeCell ref="AH25:AI25"/>
    <mergeCell ref="I25:J25"/>
    <mergeCell ref="O25:P25"/>
    <mergeCell ref="Q25:R25"/>
    <mergeCell ref="S25:T25"/>
    <mergeCell ref="L25:M25"/>
    <mergeCell ref="A25:B25"/>
    <mergeCell ref="C25:D25"/>
    <mergeCell ref="E25:F25"/>
    <mergeCell ref="G25:H25"/>
    <mergeCell ref="AU24:AV24"/>
    <mergeCell ref="AW24:AX24"/>
    <mergeCell ref="AY24:AZ24"/>
    <mergeCell ref="AM24:AN24"/>
    <mergeCell ref="AO24:AP24"/>
    <mergeCell ref="AQ24:AR24"/>
    <mergeCell ref="AS24:AT24"/>
    <mergeCell ref="AC24:AD24"/>
    <mergeCell ref="AK24:AL24"/>
    <mergeCell ref="U24:V24"/>
    <mergeCell ref="W24:X24"/>
    <mergeCell ref="AA24:AB24"/>
    <mergeCell ref="AF24:AG24"/>
    <mergeCell ref="AH24:AI24"/>
    <mergeCell ref="I24:J24"/>
    <mergeCell ref="O24:P24"/>
    <mergeCell ref="Q24:R24"/>
    <mergeCell ref="S24:T24"/>
    <mergeCell ref="L24:M24"/>
    <mergeCell ref="A24:B24"/>
    <mergeCell ref="C24:D24"/>
    <mergeCell ref="E24:F24"/>
    <mergeCell ref="G24:H24"/>
    <mergeCell ref="AU23:AV23"/>
    <mergeCell ref="AW23:AX23"/>
    <mergeCell ref="AY23:AZ23"/>
    <mergeCell ref="AM23:AN23"/>
    <mergeCell ref="AO23:AP23"/>
    <mergeCell ref="AQ23:AR23"/>
    <mergeCell ref="AS23:AT23"/>
    <mergeCell ref="AC23:AD23"/>
    <mergeCell ref="AK23:AL23"/>
    <mergeCell ref="U23:V23"/>
    <mergeCell ref="W23:X23"/>
    <mergeCell ref="AA23:AB23"/>
    <mergeCell ref="AF23:AG23"/>
    <mergeCell ref="AH23:AI23"/>
    <mergeCell ref="L23:M23"/>
    <mergeCell ref="A23:B23"/>
    <mergeCell ref="C23:D23"/>
    <mergeCell ref="E23:F23"/>
    <mergeCell ref="G23:H23"/>
    <mergeCell ref="I23:J23"/>
    <mergeCell ref="AU22:AV22"/>
    <mergeCell ref="AW22:AX22"/>
    <mergeCell ref="AY22:AZ22"/>
    <mergeCell ref="AM22:AN22"/>
    <mergeCell ref="AO22:AP22"/>
    <mergeCell ref="AQ22:AR22"/>
    <mergeCell ref="AS22:AT22"/>
    <mergeCell ref="AC22:AD22"/>
    <mergeCell ref="AK22:AL22"/>
    <mergeCell ref="U22:V22"/>
    <mergeCell ref="W22:X22"/>
    <mergeCell ref="AA22:AB22"/>
    <mergeCell ref="AF22:AG22"/>
    <mergeCell ref="AH22:AI22"/>
    <mergeCell ref="L22:M22"/>
    <mergeCell ref="A22:B22"/>
    <mergeCell ref="C22:D22"/>
    <mergeCell ref="E22:F22"/>
    <mergeCell ref="G22:H22"/>
    <mergeCell ref="I22:J22"/>
    <mergeCell ref="AU21:AV21"/>
    <mergeCell ref="AK21:AL21"/>
    <mergeCell ref="AM21:AN21"/>
    <mergeCell ref="AO21:AP21"/>
    <mergeCell ref="A21:B21"/>
    <mergeCell ref="C21:D21"/>
    <mergeCell ref="E21:F21"/>
    <mergeCell ref="G21:H21"/>
    <mergeCell ref="AS20:AT20"/>
    <mergeCell ref="AQ21:AR21"/>
    <mergeCell ref="AS21:AT21"/>
    <mergeCell ref="AF20:AG20"/>
    <mergeCell ref="AH20:AI20"/>
    <mergeCell ref="AQ20:AR20"/>
    <mergeCell ref="AM20:AN20"/>
    <mergeCell ref="AO20:AP20"/>
    <mergeCell ref="AK20:AL20"/>
    <mergeCell ref="AH21:AI21"/>
    <mergeCell ref="AC20:AD20"/>
    <mergeCell ref="A20:B20"/>
    <mergeCell ref="C20:D20"/>
    <mergeCell ref="E20:F20"/>
    <mergeCell ref="G20:H20"/>
    <mergeCell ref="U20:V20"/>
    <mergeCell ref="AU20:AV20"/>
    <mergeCell ref="AC11:AD11"/>
    <mergeCell ref="AA12:AB12"/>
    <mergeCell ref="AY17:AZ17"/>
    <mergeCell ref="AM11:AN11"/>
    <mergeCell ref="AO11:AP11"/>
    <mergeCell ref="AW12:AX12"/>
    <mergeCell ref="AY14:AZ14"/>
    <mergeCell ref="AW13:AX13"/>
    <mergeCell ref="AY13:AZ13"/>
    <mergeCell ref="AU15:AV15"/>
    <mergeCell ref="AY12:AZ12"/>
    <mergeCell ref="AW17:AX17"/>
    <mergeCell ref="AW16:AX16"/>
    <mergeCell ref="AW14:AX14"/>
    <mergeCell ref="AY15:AZ15"/>
    <mergeCell ref="AW15:AX15"/>
    <mergeCell ref="AY16:AZ16"/>
    <mergeCell ref="AU13:AV13"/>
    <mergeCell ref="AU16:AV16"/>
    <mergeCell ref="AY18:AZ18"/>
    <mergeCell ref="AK18:AL18"/>
    <mergeCell ref="AM18:AN18"/>
    <mergeCell ref="AK17:AL17"/>
    <mergeCell ref="AQ18:AR18"/>
    <mergeCell ref="AS18:AT18"/>
    <mergeCell ref="AU18:AV18"/>
    <mergeCell ref="AW18:AX18"/>
    <mergeCell ref="AQ17:AR17"/>
    <mergeCell ref="AO17:AP17"/>
    <mergeCell ref="AF18:AG18"/>
    <mergeCell ref="AU19:AV19"/>
    <mergeCell ref="AH17:AI17"/>
    <mergeCell ref="AM17:AN17"/>
    <mergeCell ref="AS17:AT17"/>
    <mergeCell ref="AH18:AI18"/>
    <mergeCell ref="AF19:AG19"/>
    <mergeCell ref="AH19:AI19"/>
    <mergeCell ref="AO18:AP18"/>
    <mergeCell ref="AH15:AI15"/>
    <mergeCell ref="AF16:AG16"/>
    <mergeCell ref="AH16:AI16"/>
    <mergeCell ref="AS13:AT13"/>
    <mergeCell ref="AF14:AG14"/>
    <mergeCell ref="AS16:AT16"/>
    <mergeCell ref="AQ16:AR16"/>
    <mergeCell ref="AO15:AP15"/>
    <mergeCell ref="AO16:AP16"/>
    <mergeCell ref="AO12:AP12"/>
    <mergeCell ref="AU12:AV12"/>
    <mergeCell ref="AS12:AT12"/>
    <mergeCell ref="AQ12:AR12"/>
    <mergeCell ref="AY21:AZ21"/>
    <mergeCell ref="AS10:AT10"/>
    <mergeCell ref="AW20:AX20"/>
    <mergeCell ref="U13:V13"/>
    <mergeCell ref="AM12:AN12"/>
    <mergeCell ref="AF13:AG13"/>
    <mergeCell ref="AK11:AL11"/>
    <mergeCell ref="AH11:AI11"/>
    <mergeCell ref="AK13:AL13"/>
    <mergeCell ref="AF12:AG12"/>
    <mergeCell ref="U10:V10"/>
    <mergeCell ref="O10:P10"/>
    <mergeCell ref="AH13:AI13"/>
    <mergeCell ref="AC12:AD12"/>
    <mergeCell ref="AH12:AI12"/>
    <mergeCell ref="W11:X11"/>
    <mergeCell ref="AF11:AG11"/>
    <mergeCell ref="AF10:AG10"/>
    <mergeCell ref="AH10:AI10"/>
    <mergeCell ref="U11:V11"/>
    <mergeCell ref="AH9:AI9"/>
    <mergeCell ref="AC10:AD10"/>
    <mergeCell ref="AO7:AP7"/>
    <mergeCell ref="AQ7:AR7"/>
    <mergeCell ref="AQ10:AR10"/>
    <mergeCell ref="AK10:AL10"/>
    <mergeCell ref="AM10:AN10"/>
    <mergeCell ref="AO10:AP10"/>
    <mergeCell ref="AM7:AN7"/>
    <mergeCell ref="AC8:AD9"/>
    <mergeCell ref="AS7:AT7"/>
    <mergeCell ref="AW37:AX37"/>
    <mergeCell ref="AY37:AZ37"/>
    <mergeCell ref="AW38:AX38"/>
    <mergeCell ref="AS15:AT15"/>
    <mergeCell ref="AW19:AX19"/>
    <mergeCell ref="AY19:AZ19"/>
    <mergeCell ref="AU17:AV17"/>
    <mergeCell ref="AY20:AZ20"/>
    <mergeCell ref="AW21:AX21"/>
    <mergeCell ref="W19:X19"/>
    <mergeCell ref="AS19:AT19"/>
    <mergeCell ref="AQ19:AR19"/>
    <mergeCell ref="AC19:AD19"/>
    <mergeCell ref="AK19:AL19"/>
    <mergeCell ref="AA19:AB19"/>
    <mergeCell ref="AO19:AP19"/>
    <mergeCell ref="L19:M19"/>
    <mergeCell ref="Q18:R18"/>
    <mergeCell ref="E19:F19"/>
    <mergeCell ref="G19:H19"/>
    <mergeCell ref="O19:P19"/>
    <mergeCell ref="E18:F18"/>
    <mergeCell ref="G18:H18"/>
    <mergeCell ref="I18:J18"/>
    <mergeCell ref="O18:P18"/>
    <mergeCell ref="L18:M18"/>
    <mergeCell ref="Q19:R19"/>
    <mergeCell ref="S19:T19"/>
    <mergeCell ref="U19:V19"/>
    <mergeCell ref="U18:V18"/>
    <mergeCell ref="I19:J19"/>
    <mergeCell ref="I20:J20"/>
    <mergeCell ref="AA10:AB10"/>
    <mergeCell ref="W10:X10"/>
    <mergeCell ref="AA11:AB11"/>
    <mergeCell ref="W20:X20"/>
    <mergeCell ref="AA20:AB20"/>
    <mergeCell ref="Q16:R16"/>
    <mergeCell ref="O16:P16"/>
    <mergeCell ref="L16:M16"/>
    <mergeCell ref="I21:J21"/>
    <mergeCell ref="O20:P20"/>
    <mergeCell ref="Q20:R20"/>
    <mergeCell ref="S20:T20"/>
    <mergeCell ref="L20:M20"/>
    <mergeCell ref="O11:P11"/>
    <mergeCell ref="O12:P12"/>
    <mergeCell ref="Q12:R12"/>
    <mergeCell ref="U12:V12"/>
    <mergeCell ref="S11:T11"/>
    <mergeCell ref="Q11:R11"/>
    <mergeCell ref="Q10:R10"/>
    <mergeCell ref="S12:T12"/>
    <mergeCell ref="L11:M11"/>
    <mergeCell ref="Q14:R14"/>
    <mergeCell ref="L14:M14"/>
    <mergeCell ref="Q13:R13"/>
    <mergeCell ref="S13:T13"/>
    <mergeCell ref="L12:M12"/>
    <mergeCell ref="L10:M10"/>
    <mergeCell ref="S10:T10"/>
    <mergeCell ref="AA15:AB15"/>
    <mergeCell ref="L15:M15"/>
    <mergeCell ref="U15:V15"/>
    <mergeCell ref="O15:P15"/>
    <mergeCell ref="Q15:R15"/>
    <mergeCell ref="S15:T15"/>
    <mergeCell ref="W12:X12"/>
    <mergeCell ref="AK15:AL15"/>
    <mergeCell ref="AK12:AL12"/>
    <mergeCell ref="AH14:AI14"/>
    <mergeCell ref="AF15:AG15"/>
    <mergeCell ref="W14:X14"/>
    <mergeCell ref="AA13:AB13"/>
    <mergeCell ref="AC13:AD13"/>
    <mergeCell ref="W13:X13"/>
    <mergeCell ref="W15:X15"/>
    <mergeCell ref="AU1:BA1"/>
    <mergeCell ref="AY3:AZ3"/>
    <mergeCell ref="AR4:AT4"/>
    <mergeCell ref="AR3:AT3"/>
    <mergeCell ref="AU3:AV3"/>
    <mergeCell ref="AW3:AX3"/>
    <mergeCell ref="AU2:BA2"/>
    <mergeCell ref="AR1:AT1"/>
    <mergeCell ref="A1:AQ2"/>
    <mergeCell ref="A3:C3"/>
    <mergeCell ref="A4:C4"/>
    <mergeCell ref="W3:Y3"/>
    <mergeCell ref="W4:Y4"/>
    <mergeCell ref="D3:V3"/>
    <mergeCell ref="D4:V4"/>
    <mergeCell ref="Z3:AQ3"/>
    <mergeCell ref="Z4:AQ4"/>
    <mergeCell ref="G10:H10"/>
    <mergeCell ref="I10:J10"/>
    <mergeCell ref="E12:F12"/>
    <mergeCell ref="E11:F11"/>
    <mergeCell ref="G11:H11"/>
    <mergeCell ref="I11:J11"/>
    <mergeCell ref="E16:F16"/>
    <mergeCell ref="A16:B16"/>
    <mergeCell ref="C16:D16"/>
    <mergeCell ref="C12:D12"/>
    <mergeCell ref="A15:B15"/>
    <mergeCell ref="C15:D15"/>
    <mergeCell ref="A12:B12"/>
    <mergeCell ref="A14:B14"/>
    <mergeCell ref="E13:F13"/>
    <mergeCell ref="E14:F14"/>
    <mergeCell ref="A18:B18"/>
    <mergeCell ref="C18:D18"/>
    <mergeCell ref="A19:B19"/>
    <mergeCell ref="C19:D19"/>
    <mergeCell ref="A17:B17"/>
    <mergeCell ref="C17:D17"/>
    <mergeCell ref="I17:J17"/>
    <mergeCell ref="O17:P17"/>
    <mergeCell ref="E17:F17"/>
    <mergeCell ref="G17:H17"/>
    <mergeCell ref="L17:M17"/>
    <mergeCell ref="E15:F15"/>
    <mergeCell ref="O14:P14"/>
    <mergeCell ref="L13:M13"/>
    <mergeCell ref="O13:P13"/>
    <mergeCell ref="I15:J15"/>
    <mergeCell ref="G16:H16"/>
    <mergeCell ref="I12:J12"/>
    <mergeCell ref="G15:H15"/>
    <mergeCell ref="I13:J13"/>
    <mergeCell ref="G12:H12"/>
    <mergeCell ref="G14:H14"/>
    <mergeCell ref="I14:J14"/>
    <mergeCell ref="I16:J16"/>
    <mergeCell ref="G13:H13"/>
    <mergeCell ref="A7:B7"/>
    <mergeCell ref="C14:D14"/>
    <mergeCell ref="A13:B13"/>
    <mergeCell ref="C13:D13"/>
    <mergeCell ref="A10:B10"/>
    <mergeCell ref="C10:D10"/>
    <mergeCell ref="A11:B11"/>
    <mergeCell ref="C11:D11"/>
    <mergeCell ref="C6:M7"/>
    <mergeCell ref="E10:F10"/>
    <mergeCell ref="A46:AQ47"/>
    <mergeCell ref="AR46:AT46"/>
    <mergeCell ref="AO13:AP13"/>
    <mergeCell ref="AQ13:AR13"/>
    <mergeCell ref="AM13:AN13"/>
    <mergeCell ref="AQ14:AR14"/>
    <mergeCell ref="AO14:AP14"/>
    <mergeCell ref="AM14:AN14"/>
    <mergeCell ref="AA17:AB17"/>
    <mergeCell ref="U17:V17"/>
    <mergeCell ref="AU46:BA46"/>
    <mergeCell ref="AU47:BA47"/>
    <mergeCell ref="AU14:AV14"/>
    <mergeCell ref="S14:T14"/>
    <mergeCell ref="AA14:AB14"/>
    <mergeCell ref="U14:V14"/>
    <mergeCell ref="AS14:AT14"/>
    <mergeCell ref="AK14:AL14"/>
    <mergeCell ref="AC14:AD14"/>
    <mergeCell ref="AM19:AN19"/>
    <mergeCell ref="A48:C48"/>
    <mergeCell ref="D48:V48"/>
    <mergeCell ref="W48:Y48"/>
    <mergeCell ref="Z48:AQ48"/>
    <mergeCell ref="AR48:AT48"/>
    <mergeCell ref="AU48:AV48"/>
    <mergeCell ref="AW48:AX48"/>
    <mergeCell ref="AY48:AZ48"/>
    <mergeCell ref="A49:C49"/>
    <mergeCell ref="D49:V49"/>
    <mergeCell ref="W49:Y49"/>
    <mergeCell ref="Z49:AQ49"/>
    <mergeCell ref="AR49:AT49"/>
    <mergeCell ref="C51:M52"/>
    <mergeCell ref="N51:T52"/>
    <mergeCell ref="U51:Z51"/>
    <mergeCell ref="AA51:AI52"/>
    <mergeCell ref="AK51:AL51"/>
    <mergeCell ref="AM51:AN51"/>
    <mergeCell ref="AO51:AP51"/>
    <mergeCell ref="AQ51:AR51"/>
    <mergeCell ref="AS51:AT51"/>
    <mergeCell ref="A52:B52"/>
    <mergeCell ref="U52:Z52"/>
    <mergeCell ref="AK52:AL52"/>
    <mergeCell ref="AM52:AN52"/>
    <mergeCell ref="AO52:AP52"/>
    <mergeCell ref="AQ52:AR52"/>
    <mergeCell ref="AS52:AT52"/>
    <mergeCell ref="A53:B53"/>
    <mergeCell ref="C53:D54"/>
    <mergeCell ref="E53:F54"/>
    <mergeCell ref="G53:H54"/>
    <mergeCell ref="I53:J54"/>
    <mergeCell ref="K53:K54"/>
    <mergeCell ref="L53:M54"/>
    <mergeCell ref="O53:P54"/>
    <mergeCell ref="Q53:R54"/>
    <mergeCell ref="S53:T54"/>
    <mergeCell ref="U53:V54"/>
    <mergeCell ref="W53:X54"/>
    <mergeCell ref="Y53:Y54"/>
    <mergeCell ref="Z53:Z54"/>
    <mergeCell ref="AA53:AB54"/>
    <mergeCell ref="AC53:AD54"/>
    <mergeCell ref="AF53:AG54"/>
    <mergeCell ref="AH53:AI53"/>
    <mergeCell ref="AK53:AL53"/>
    <mergeCell ref="AH54:AI54"/>
    <mergeCell ref="AK54:AL54"/>
    <mergeCell ref="AM53:AN53"/>
    <mergeCell ref="AO53:AP53"/>
    <mergeCell ref="AQ53:AR53"/>
    <mergeCell ref="AS53:AT53"/>
    <mergeCell ref="AM54:AN54"/>
    <mergeCell ref="AQ54:AR54"/>
    <mergeCell ref="AS54:AT54"/>
    <mergeCell ref="A55:B55"/>
    <mergeCell ref="C55:D55"/>
    <mergeCell ref="E55:F55"/>
    <mergeCell ref="G55:H55"/>
    <mergeCell ref="I55:J55"/>
    <mergeCell ref="L55:M55"/>
    <mergeCell ref="O55:P55"/>
    <mergeCell ref="Q55:R55"/>
    <mergeCell ref="S55:T55"/>
    <mergeCell ref="U55:V55"/>
    <mergeCell ref="W55:X55"/>
    <mergeCell ref="AA55:AB55"/>
    <mergeCell ref="AC55:AD55"/>
    <mergeCell ref="AF55:AG55"/>
    <mergeCell ref="AH55:AI55"/>
    <mergeCell ref="AK55:AL55"/>
    <mergeCell ref="AM55:AN55"/>
    <mergeCell ref="AO55:AP55"/>
    <mergeCell ref="AQ55:AR55"/>
    <mergeCell ref="AS55:AT55"/>
    <mergeCell ref="A56:B56"/>
    <mergeCell ref="C56:D56"/>
    <mergeCell ref="E56:F56"/>
    <mergeCell ref="G56:H56"/>
    <mergeCell ref="I56:J56"/>
    <mergeCell ref="L56:M56"/>
    <mergeCell ref="O56:P56"/>
    <mergeCell ref="Q56:R56"/>
    <mergeCell ref="S56:T56"/>
    <mergeCell ref="U56:V56"/>
    <mergeCell ref="W56:X56"/>
    <mergeCell ref="AA56:AB56"/>
    <mergeCell ref="AC56:AD56"/>
    <mergeCell ref="AF56:AG56"/>
    <mergeCell ref="AH56:AI56"/>
    <mergeCell ref="AK56:AL56"/>
    <mergeCell ref="AM56:AN56"/>
    <mergeCell ref="AO56:AP56"/>
    <mergeCell ref="AQ56:AR56"/>
    <mergeCell ref="AS56:AT56"/>
    <mergeCell ref="A57:B57"/>
    <mergeCell ref="C57:D57"/>
    <mergeCell ref="E57:F57"/>
    <mergeCell ref="G57:H57"/>
    <mergeCell ref="I57:J57"/>
    <mergeCell ref="L57:M57"/>
    <mergeCell ref="O57:P57"/>
    <mergeCell ref="Q57:R57"/>
    <mergeCell ref="S57:T57"/>
    <mergeCell ref="U57:V57"/>
    <mergeCell ref="W57:X57"/>
    <mergeCell ref="AA57:AB57"/>
    <mergeCell ref="AC57:AD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A58:B58"/>
    <mergeCell ref="C58:D58"/>
    <mergeCell ref="E58:F58"/>
    <mergeCell ref="G58:H58"/>
    <mergeCell ref="I58:J58"/>
    <mergeCell ref="L58:M58"/>
    <mergeCell ref="O58:P58"/>
    <mergeCell ref="Q58:R58"/>
    <mergeCell ref="S58:T58"/>
    <mergeCell ref="U58:V58"/>
    <mergeCell ref="W58:X58"/>
    <mergeCell ref="AA58:AB58"/>
    <mergeCell ref="AC58:AD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A59:B59"/>
    <mergeCell ref="C59:D59"/>
    <mergeCell ref="E59:F59"/>
    <mergeCell ref="G59:H59"/>
    <mergeCell ref="I59:J59"/>
    <mergeCell ref="L59:M59"/>
    <mergeCell ref="O59:P59"/>
    <mergeCell ref="Q59:R59"/>
    <mergeCell ref="S59:T59"/>
    <mergeCell ref="U59:V59"/>
    <mergeCell ref="W59:X59"/>
    <mergeCell ref="AA59:AB59"/>
    <mergeCell ref="AC59:AD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A60:B60"/>
    <mergeCell ref="C60:D60"/>
    <mergeCell ref="E60:F60"/>
    <mergeCell ref="G60:H60"/>
    <mergeCell ref="I60:J60"/>
    <mergeCell ref="L60:M60"/>
    <mergeCell ref="O60:P60"/>
    <mergeCell ref="Q60:R60"/>
    <mergeCell ref="S60:T60"/>
    <mergeCell ref="U60:V60"/>
    <mergeCell ref="W60:X60"/>
    <mergeCell ref="AA60:AB60"/>
    <mergeCell ref="AC60:AD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A61:B61"/>
    <mergeCell ref="C61:D61"/>
    <mergeCell ref="E61:F61"/>
    <mergeCell ref="G61:H61"/>
    <mergeCell ref="I61:J61"/>
    <mergeCell ref="L61:M61"/>
    <mergeCell ref="O61:P61"/>
    <mergeCell ref="Q61:R61"/>
    <mergeCell ref="S61:T61"/>
    <mergeCell ref="U61:V61"/>
    <mergeCell ref="W61:X61"/>
    <mergeCell ref="AA61:AB61"/>
    <mergeCell ref="AC61:AD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A62:B62"/>
    <mergeCell ref="C62:D62"/>
    <mergeCell ref="E62:F62"/>
    <mergeCell ref="G62:H62"/>
    <mergeCell ref="I62:J62"/>
    <mergeCell ref="L62:M62"/>
    <mergeCell ref="O62:P62"/>
    <mergeCell ref="Q62:R62"/>
    <mergeCell ref="S62:T62"/>
    <mergeCell ref="U62:V62"/>
    <mergeCell ref="W62:X62"/>
    <mergeCell ref="AA62:AB62"/>
    <mergeCell ref="AC62:AD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A63:B63"/>
    <mergeCell ref="C63:D63"/>
    <mergeCell ref="E63:F63"/>
    <mergeCell ref="G63:H63"/>
    <mergeCell ref="I63:J63"/>
    <mergeCell ref="L63:M63"/>
    <mergeCell ref="O63:P63"/>
    <mergeCell ref="Q63:R63"/>
    <mergeCell ref="S63:T63"/>
    <mergeCell ref="U63:V63"/>
    <mergeCell ref="W63:X63"/>
    <mergeCell ref="AA63:AB63"/>
    <mergeCell ref="AC63:AD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64:B64"/>
    <mergeCell ref="C64:D64"/>
    <mergeCell ref="E64:F64"/>
    <mergeCell ref="G64:H64"/>
    <mergeCell ref="I64:J64"/>
    <mergeCell ref="L64:M64"/>
    <mergeCell ref="O64:P64"/>
    <mergeCell ref="Q64:R64"/>
    <mergeCell ref="S64:T64"/>
    <mergeCell ref="U64:V64"/>
    <mergeCell ref="W64:X64"/>
    <mergeCell ref="AA64:AB64"/>
    <mergeCell ref="AC64:AD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A65:B65"/>
    <mergeCell ref="C65:D65"/>
    <mergeCell ref="E65:F65"/>
    <mergeCell ref="G65:H65"/>
    <mergeCell ref="I65:J65"/>
    <mergeCell ref="L65:M65"/>
    <mergeCell ref="O65:P65"/>
    <mergeCell ref="Q65:R65"/>
    <mergeCell ref="S65:T65"/>
    <mergeCell ref="U65:V65"/>
    <mergeCell ref="W65:X65"/>
    <mergeCell ref="AA65:AB65"/>
    <mergeCell ref="AC65:AD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A66:B66"/>
    <mergeCell ref="C66:D66"/>
    <mergeCell ref="E66:F66"/>
    <mergeCell ref="G66:H66"/>
    <mergeCell ref="I66:J66"/>
    <mergeCell ref="L66:M66"/>
    <mergeCell ref="O66:P66"/>
    <mergeCell ref="Q66:R66"/>
    <mergeCell ref="S66:T66"/>
    <mergeCell ref="U66:V66"/>
    <mergeCell ref="W66:X66"/>
    <mergeCell ref="AA66:AB66"/>
    <mergeCell ref="AC66:AD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A67:B67"/>
    <mergeCell ref="C67:D67"/>
    <mergeCell ref="E67:F67"/>
    <mergeCell ref="G67:H67"/>
    <mergeCell ref="I67:J67"/>
    <mergeCell ref="L67:M67"/>
    <mergeCell ref="O67:P67"/>
    <mergeCell ref="Q67:R67"/>
    <mergeCell ref="S67:T67"/>
    <mergeCell ref="U67:V67"/>
    <mergeCell ref="W67:X67"/>
    <mergeCell ref="AA67:AB67"/>
    <mergeCell ref="AC67:AD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A68:B68"/>
    <mergeCell ref="C68:D68"/>
    <mergeCell ref="E68:F68"/>
    <mergeCell ref="G68:H68"/>
    <mergeCell ref="I68:J68"/>
    <mergeCell ref="L68:M68"/>
    <mergeCell ref="O68:P68"/>
    <mergeCell ref="Q68:R68"/>
    <mergeCell ref="S68:T68"/>
    <mergeCell ref="U68:V68"/>
    <mergeCell ref="W68:X68"/>
    <mergeCell ref="AA68:AB68"/>
    <mergeCell ref="AC68:AD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A69:B69"/>
    <mergeCell ref="C69:D69"/>
    <mergeCell ref="E69:F69"/>
    <mergeCell ref="G69:H69"/>
    <mergeCell ref="I69:J69"/>
    <mergeCell ref="L69:M69"/>
    <mergeCell ref="O69:P69"/>
    <mergeCell ref="Q69:R69"/>
    <mergeCell ref="S69:T69"/>
    <mergeCell ref="U69:V69"/>
    <mergeCell ref="W69:X69"/>
    <mergeCell ref="AA69:AB69"/>
    <mergeCell ref="AC69:AD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A70:B70"/>
    <mergeCell ref="C70:D70"/>
    <mergeCell ref="E70:F70"/>
    <mergeCell ref="G70:H70"/>
    <mergeCell ref="I70:J70"/>
    <mergeCell ref="L70:M70"/>
    <mergeCell ref="O70:P70"/>
    <mergeCell ref="Q70:R70"/>
    <mergeCell ref="S70:T70"/>
    <mergeCell ref="U70:V70"/>
    <mergeCell ref="W70:X70"/>
    <mergeCell ref="AA70:AB70"/>
    <mergeCell ref="AC70:AD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A71:B71"/>
    <mergeCell ref="C71:D71"/>
    <mergeCell ref="E71:F71"/>
    <mergeCell ref="G71:H71"/>
    <mergeCell ref="I71:J71"/>
    <mergeCell ref="L71:M71"/>
    <mergeCell ref="O71:P71"/>
    <mergeCell ref="Q71:R71"/>
    <mergeCell ref="S71:T71"/>
    <mergeCell ref="U71:V71"/>
    <mergeCell ref="W71:X71"/>
    <mergeCell ref="AA71:AB71"/>
    <mergeCell ref="AC71:AD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A72:B72"/>
    <mergeCell ref="C72:D72"/>
    <mergeCell ref="E72:F72"/>
    <mergeCell ref="G72:H72"/>
    <mergeCell ref="I72:J72"/>
    <mergeCell ref="L72:M72"/>
    <mergeCell ref="O72:P72"/>
    <mergeCell ref="Q72:R72"/>
    <mergeCell ref="S72:T72"/>
    <mergeCell ref="U72:V72"/>
    <mergeCell ref="W72:X72"/>
    <mergeCell ref="AA72:AB72"/>
    <mergeCell ref="AC72:AD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A73:B73"/>
    <mergeCell ref="C73:D73"/>
    <mergeCell ref="E73:F73"/>
    <mergeCell ref="G73:H73"/>
    <mergeCell ref="I73:J73"/>
    <mergeCell ref="L73:M73"/>
    <mergeCell ref="O73:P73"/>
    <mergeCell ref="Q73:R73"/>
    <mergeCell ref="S73:T73"/>
    <mergeCell ref="U73:V73"/>
    <mergeCell ref="W73:X73"/>
    <mergeCell ref="AA73:AB73"/>
    <mergeCell ref="AC73:AD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A74:B74"/>
    <mergeCell ref="C74:D74"/>
    <mergeCell ref="E74:F74"/>
    <mergeCell ref="G74:H74"/>
    <mergeCell ref="I74:J74"/>
    <mergeCell ref="L74:M74"/>
    <mergeCell ref="O74:P74"/>
    <mergeCell ref="Q74:R74"/>
    <mergeCell ref="S74:T74"/>
    <mergeCell ref="U74:V74"/>
    <mergeCell ref="W74:X74"/>
    <mergeCell ref="AA74:AB74"/>
    <mergeCell ref="AC74:AD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A75:B75"/>
    <mergeCell ref="C75:D75"/>
    <mergeCell ref="E75:F75"/>
    <mergeCell ref="G75:H75"/>
    <mergeCell ref="I75:J75"/>
    <mergeCell ref="L75:M75"/>
    <mergeCell ref="O75:P75"/>
    <mergeCell ref="Q75:R75"/>
    <mergeCell ref="S75:T75"/>
    <mergeCell ref="U75:V75"/>
    <mergeCell ref="W75:X75"/>
    <mergeCell ref="AA75:AB75"/>
    <mergeCell ref="AC75:AD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A76:B76"/>
    <mergeCell ref="C76:D76"/>
    <mergeCell ref="E76:F76"/>
    <mergeCell ref="G76:H76"/>
    <mergeCell ref="I76:J76"/>
    <mergeCell ref="L76:M76"/>
    <mergeCell ref="O76:P76"/>
    <mergeCell ref="Q76:R76"/>
    <mergeCell ref="S76:T76"/>
    <mergeCell ref="U76:V76"/>
    <mergeCell ref="W76:X76"/>
    <mergeCell ref="AA76:AB76"/>
    <mergeCell ref="AC76:AD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A77:B77"/>
    <mergeCell ref="C77:D77"/>
    <mergeCell ref="E77:F77"/>
    <mergeCell ref="G77:H77"/>
    <mergeCell ref="I77:J77"/>
    <mergeCell ref="L77:M77"/>
    <mergeCell ref="O77:P77"/>
    <mergeCell ref="Q77:R77"/>
    <mergeCell ref="S77:T77"/>
    <mergeCell ref="U77:V77"/>
    <mergeCell ref="W77:X77"/>
    <mergeCell ref="AA77:AB77"/>
    <mergeCell ref="AC77:AD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A78:B78"/>
    <mergeCell ref="C78:D78"/>
    <mergeCell ref="E78:F78"/>
    <mergeCell ref="G78:H78"/>
    <mergeCell ref="I78:J78"/>
    <mergeCell ref="L78:M78"/>
    <mergeCell ref="O78:P78"/>
    <mergeCell ref="Q78:R78"/>
    <mergeCell ref="S78:T78"/>
    <mergeCell ref="U78:V78"/>
    <mergeCell ref="W78:X78"/>
    <mergeCell ref="AA78:AB78"/>
    <mergeCell ref="AC78:AD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A79:B79"/>
    <mergeCell ref="C79:D79"/>
    <mergeCell ref="E79:F79"/>
    <mergeCell ref="G79:H79"/>
    <mergeCell ref="I79:J79"/>
    <mergeCell ref="L79:M79"/>
    <mergeCell ref="O79:P79"/>
    <mergeCell ref="Q79:R79"/>
    <mergeCell ref="S79:T79"/>
    <mergeCell ref="U79:V79"/>
    <mergeCell ref="W79:X79"/>
    <mergeCell ref="AA79:AB79"/>
    <mergeCell ref="AC79:AD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A80:B80"/>
    <mergeCell ref="C80:D80"/>
    <mergeCell ref="E80:F80"/>
    <mergeCell ref="G80:H80"/>
    <mergeCell ref="U80:V80"/>
    <mergeCell ref="W80:X80"/>
    <mergeCell ref="AA80:AB80"/>
    <mergeCell ref="I80:J80"/>
    <mergeCell ref="L80:M80"/>
    <mergeCell ref="O80:P80"/>
    <mergeCell ref="Q80:R80"/>
    <mergeCell ref="AY80:AZ80"/>
    <mergeCell ref="A81:B81"/>
    <mergeCell ref="C81:D81"/>
    <mergeCell ref="E81:F81"/>
    <mergeCell ref="G81:H81"/>
    <mergeCell ref="I81:J81"/>
    <mergeCell ref="L81:M81"/>
    <mergeCell ref="O81:P81"/>
    <mergeCell ref="AM80:AN80"/>
    <mergeCell ref="AO80:AP80"/>
    <mergeCell ref="Q81:R81"/>
    <mergeCell ref="S81:T81"/>
    <mergeCell ref="U81:V81"/>
    <mergeCell ref="W81:X81"/>
    <mergeCell ref="AA81:AB81"/>
    <mergeCell ref="AC81:AD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O82:P82"/>
    <mergeCell ref="Q82:R82"/>
    <mergeCell ref="A82:B82"/>
    <mergeCell ref="C82:D82"/>
    <mergeCell ref="E82:F82"/>
    <mergeCell ref="G82:H82"/>
    <mergeCell ref="AO82:AP82"/>
    <mergeCell ref="AQ82:AR82"/>
    <mergeCell ref="AS82:AT82"/>
    <mergeCell ref="AC82:AD82"/>
    <mergeCell ref="AF82:AG82"/>
    <mergeCell ref="AH82:AI82"/>
    <mergeCell ref="AK82:AL82"/>
    <mergeCell ref="I83:J83"/>
    <mergeCell ref="L83:M83"/>
    <mergeCell ref="O83:P83"/>
    <mergeCell ref="AM82:AN82"/>
    <mergeCell ref="S82:T82"/>
    <mergeCell ref="U82:V82"/>
    <mergeCell ref="W82:X82"/>
    <mergeCell ref="AA82:AB82"/>
    <mergeCell ref="I82:J82"/>
    <mergeCell ref="L82:M82"/>
    <mergeCell ref="A83:B83"/>
    <mergeCell ref="C83:D83"/>
    <mergeCell ref="E83:F83"/>
    <mergeCell ref="G83:H83"/>
    <mergeCell ref="Q83:R83"/>
    <mergeCell ref="S83:T83"/>
    <mergeCell ref="U83:V83"/>
    <mergeCell ref="W83:X83"/>
    <mergeCell ref="AA83:AB83"/>
    <mergeCell ref="AC83:AD83"/>
    <mergeCell ref="AF83:AG83"/>
    <mergeCell ref="AH83:AI83"/>
    <mergeCell ref="A84:B84"/>
    <mergeCell ref="C84:D84"/>
    <mergeCell ref="E84:F84"/>
    <mergeCell ref="G84:H84"/>
    <mergeCell ref="I84:J84"/>
    <mergeCell ref="L84:M84"/>
    <mergeCell ref="O84:P84"/>
    <mergeCell ref="Q84:R84"/>
    <mergeCell ref="AS83:AT83"/>
    <mergeCell ref="AO83:AP83"/>
    <mergeCell ref="AQ83:AR83"/>
    <mergeCell ref="AM84:AN84"/>
    <mergeCell ref="AO84:AP84"/>
    <mergeCell ref="S84:T84"/>
    <mergeCell ref="U84:V84"/>
    <mergeCell ref="W84:X84"/>
    <mergeCell ref="AA84:AB84"/>
    <mergeCell ref="AC84:AD84"/>
    <mergeCell ref="AF84:AG84"/>
    <mergeCell ref="AH84:AI84"/>
    <mergeCell ref="AU80:AV80"/>
    <mergeCell ref="AU84:AV84"/>
    <mergeCell ref="AK83:AL83"/>
    <mergeCell ref="AM83:AN83"/>
    <mergeCell ref="AQ84:AR84"/>
    <mergeCell ref="AS84:AT84"/>
    <mergeCell ref="AK84:AL84"/>
    <mergeCell ref="AW80:AX80"/>
    <mergeCell ref="N8:N9"/>
    <mergeCell ref="N53:N54"/>
    <mergeCell ref="AQ80:AR80"/>
    <mergeCell ref="AS80:AT80"/>
    <mergeCell ref="AC80:AD80"/>
    <mergeCell ref="AF80:AG80"/>
    <mergeCell ref="AH80:AI80"/>
    <mergeCell ref="AK80:AL80"/>
    <mergeCell ref="S80:T80"/>
    <mergeCell ref="AW84:AX84"/>
    <mergeCell ref="AY84:AZ84"/>
    <mergeCell ref="AU82:AV82"/>
    <mergeCell ref="AW82:AX82"/>
    <mergeCell ref="AY82:AZ82"/>
    <mergeCell ref="AU83:AV83"/>
    <mergeCell ref="AW83:AX83"/>
    <mergeCell ref="AY83:AZ83"/>
    <mergeCell ref="BK46:BL46"/>
    <mergeCell ref="BK45:BL45"/>
    <mergeCell ref="BP18:BP19"/>
    <mergeCell ref="BQ18:BQ19"/>
    <mergeCell ref="BL17:BL18"/>
    <mergeCell ref="BM17:BM18"/>
    <mergeCell ref="BL20:BL21"/>
    <mergeCell ref="BM20:BM21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2"/>
  <rowBreaks count="1" manualBreakCount="1">
    <brk id="45" max="5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S90"/>
  <sheetViews>
    <sheetView zoomScale="85" zoomScaleNormal="85" zoomScaleSheetLayoutView="85" workbookViewId="0" topLeftCell="A1">
      <selection activeCell="AO5" sqref="AO5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5</v>
      </c>
      <c r="AS1" s="283"/>
      <c r="AT1" s="284"/>
      <c r="AU1" s="335" t="s">
        <v>127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6</v>
      </c>
      <c r="AS2" s="4"/>
      <c r="AT2" s="5"/>
      <c r="AU2" s="273" t="s">
        <v>630</v>
      </c>
      <c r="AV2" s="378"/>
      <c r="AW2" s="378"/>
      <c r="AX2" s="378"/>
      <c r="AY2" s="378"/>
      <c r="AZ2" s="378"/>
      <c r="BA2" s="503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22</v>
      </c>
      <c r="B3" s="309"/>
      <c r="C3" s="310"/>
      <c r="D3" s="287" t="s">
        <v>64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7</v>
      </c>
      <c r="X3" s="174"/>
      <c r="Y3" s="285"/>
      <c r="Z3" s="173" t="s">
        <v>8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9</v>
      </c>
      <c r="AS3" s="278"/>
      <c r="AT3" s="279"/>
      <c r="AU3" s="215">
        <v>0</v>
      </c>
      <c r="AV3" s="215"/>
      <c r="AW3" s="221">
        <v>1</v>
      </c>
      <c r="AX3" s="221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10</v>
      </c>
      <c r="B4" s="170"/>
      <c r="C4" s="286"/>
      <c r="D4" s="506" t="s">
        <v>130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11</v>
      </c>
      <c r="X4" s="170"/>
      <c r="Y4" s="286"/>
      <c r="Z4" s="169" t="s">
        <v>12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13</v>
      </c>
      <c r="AS4" s="275"/>
      <c r="AT4" s="276"/>
      <c r="AU4" s="7"/>
      <c r="AV4" s="15">
        <v>1</v>
      </c>
      <c r="AW4" s="7"/>
      <c r="AX4" s="7" t="s">
        <v>14</v>
      </c>
      <c r="AY4" s="7"/>
      <c r="AZ4" s="16">
        <v>2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4" t="s">
        <v>23</v>
      </c>
      <c r="B6" s="41"/>
      <c r="C6" s="491" t="s">
        <v>39</v>
      </c>
      <c r="D6" s="492"/>
      <c r="E6" s="492"/>
      <c r="F6" s="492"/>
      <c r="G6" s="492"/>
      <c r="H6" s="492"/>
      <c r="I6" s="492"/>
      <c r="J6" s="492"/>
      <c r="K6" s="492"/>
      <c r="L6" s="492"/>
      <c r="M6" s="493"/>
      <c r="N6" s="341" t="s">
        <v>40</v>
      </c>
      <c r="O6" s="497"/>
      <c r="P6" s="497"/>
      <c r="Q6" s="497"/>
      <c r="R6" s="497"/>
      <c r="S6" s="497"/>
      <c r="T6" s="498"/>
      <c r="U6" s="341" t="s">
        <v>61</v>
      </c>
      <c r="V6" s="497"/>
      <c r="W6" s="497"/>
      <c r="X6" s="497"/>
      <c r="Y6" s="497"/>
      <c r="Z6" s="498"/>
      <c r="AA6" s="341" t="s">
        <v>1</v>
      </c>
      <c r="AB6" s="497"/>
      <c r="AC6" s="497"/>
      <c r="AD6" s="497"/>
      <c r="AE6" s="497"/>
      <c r="AF6" s="497"/>
      <c r="AG6" s="497"/>
      <c r="AH6" s="497"/>
      <c r="AI6" s="498"/>
      <c r="AJ6" s="53"/>
      <c r="AK6" s="521" t="s">
        <v>642</v>
      </c>
      <c r="AL6" s="440"/>
      <c r="AM6" s="299" t="s">
        <v>52</v>
      </c>
      <c r="AN6" s="300"/>
      <c r="AO6" s="499"/>
      <c r="AP6" s="300"/>
      <c r="AQ6" s="501" t="s">
        <v>164</v>
      </c>
      <c r="AR6" s="502"/>
      <c r="AS6" s="299"/>
      <c r="AT6" s="500"/>
      <c r="AU6" s="61"/>
      <c r="AV6" s="52"/>
      <c r="AW6" s="61"/>
      <c r="AX6" s="42"/>
      <c r="AY6" s="61"/>
      <c r="AZ6" s="54"/>
      <c r="BA6" s="55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343" t="s">
        <v>32</v>
      </c>
      <c r="B7" s="487"/>
      <c r="C7" s="494"/>
      <c r="D7" s="495"/>
      <c r="E7" s="495"/>
      <c r="F7" s="495"/>
      <c r="G7" s="495"/>
      <c r="H7" s="495"/>
      <c r="I7" s="495"/>
      <c r="J7" s="495"/>
      <c r="K7" s="495"/>
      <c r="L7" s="495"/>
      <c r="M7" s="496"/>
      <c r="N7" s="488"/>
      <c r="O7" s="489"/>
      <c r="P7" s="489"/>
      <c r="Q7" s="489"/>
      <c r="R7" s="489"/>
      <c r="S7" s="489"/>
      <c r="T7" s="490"/>
      <c r="U7" s="488" t="s">
        <v>60</v>
      </c>
      <c r="V7" s="489"/>
      <c r="W7" s="489"/>
      <c r="X7" s="489"/>
      <c r="Y7" s="489"/>
      <c r="Z7" s="490"/>
      <c r="AA7" s="488"/>
      <c r="AB7" s="489"/>
      <c r="AC7" s="489"/>
      <c r="AD7" s="489"/>
      <c r="AE7" s="489"/>
      <c r="AF7" s="489"/>
      <c r="AG7" s="489"/>
      <c r="AH7" s="489"/>
      <c r="AI7" s="490"/>
      <c r="AJ7" s="33" t="s">
        <v>0</v>
      </c>
      <c r="AK7" s="522" t="s">
        <v>643</v>
      </c>
      <c r="AL7" s="523"/>
      <c r="AM7" s="463" t="s">
        <v>56</v>
      </c>
      <c r="AN7" s="464"/>
      <c r="AO7" s="465" t="s">
        <v>38</v>
      </c>
      <c r="AP7" s="464"/>
      <c r="AQ7" s="465" t="s">
        <v>159</v>
      </c>
      <c r="AR7" s="301"/>
      <c r="AS7" s="463"/>
      <c r="AT7" s="463"/>
      <c r="AU7" s="57"/>
      <c r="AV7" s="62"/>
      <c r="AW7" s="57"/>
      <c r="AX7" s="43"/>
      <c r="AY7" s="57"/>
      <c r="AZ7" s="34"/>
      <c r="BA7" s="56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343" t="s">
        <v>33</v>
      </c>
      <c r="B8" s="487"/>
      <c r="C8" s="525" t="s">
        <v>28</v>
      </c>
      <c r="D8" s="526"/>
      <c r="E8" s="466" t="s">
        <v>34</v>
      </c>
      <c r="F8" s="467"/>
      <c r="G8" s="466" t="s">
        <v>35</v>
      </c>
      <c r="H8" s="467"/>
      <c r="I8" s="466" t="s">
        <v>36</v>
      </c>
      <c r="J8" s="467"/>
      <c r="K8" s="475" t="s">
        <v>37</v>
      </c>
      <c r="L8" s="466" t="s">
        <v>2</v>
      </c>
      <c r="M8" s="485"/>
      <c r="N8" s="409" t="s">
        <v>41</v>
      </c>
      <c r="O8" s="466" t="s">
        <v>670</v>
      </c>
      <c r="P8" s="467"/>
      <c r="Q8" s="466" t="s">
        <v>43</v>
      </c>
      <c r="R8" s="467"/>
      <c r="S8" s="466" t="s">
        <v>3</v>
      </c>
      <c r="T8" s="485"/>
      <c r="U8" s="525" t="s">
        <v>634</v>
      </c>
      <c r="V8" s="526"/>
      <c r="W8" s="466" t="s">
        <v>25</v>
      </c>
      <c r="X8" s="467"/>
      <c r="Y8" s="475" t="s">
        <v>45</v>
      </c>
      <c r="Z8" s="477" t="s">
        <v>46</v>
      </c>
      <c r="AA8" s="525" t="s">
        <v>47</v>
      </c>
      <c r="AB8" s="526"/>
      <c r="AC8" s="466" t="s">
        <v>29</v>
      </c>
      <c r="AD8" s="467"/>
      <c r="AE8" s="46" t="s">
        <v>48</v>
      </c>
      <c r="AF8" s="466" t="s">
        <v>49</v>
      </c>
      <c r="AG8" s="470"/>
      <c r="AH8" s="304" t="s">
        <v>640</v>
      </c>
      <c r="AI8" s="524"/>
      <c r="AJ8" s="33" t="s">
        <v>51</v>
      </c>
      <c r="AK8" s="522" t="s">
        <v>644</v>
      </c>
      <c r="AL8" s="523"/>
      <c r="AM8" s="463" t="s">
        <v>57</v>
      </c>
      <c r="AN8" s="464"/>
      <c r="AO8" s="465" t="s">
        <v>24</v>
      </c>
      <c r="AP8" s="464"/>
      <c r="AQ8" s="465" t="s">
        <v>156</v>
      </c>
      <c r="AR8" s="301"/>
      <c r="AS8" s="463"/>
      <c r="AT8" s="463"/>
      <c r="AU8" s="57"/>
      <c r="AV8" s="62"/>
      <c r="AW8" s="57"/>
      <c r="AX8" s="58"/>
      <c r="AY8" s="37"/>
      <c r="AZ8" s="34"/>
      <c r="BA8" s="56"/>
      <c r="BB8" s="533" t="s">
        <v>163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" t="s">
        <v>4</v>
      </c>
      <c r="B9" s="66"/>
      <c r="C9" s="527"/>
      <c r="D9" s="528"/>
      <c r="E9" s="468"/>
      <c r="F9" s="469"/>
      <c r="G9" s="468"/>
      <c r="H9" s="469"/>
      <c r="I9" s="468"/>
      <c r="J9" s="469"/>
      <c r="K9" s="476"/>
      <c r="L9" s="468"/>
      <c r="M9" s="486"/>
      <c r="N9" s="410"/>
      <c r="O9" s="468"/>
      <c r="P9" s="469"/>
      <c r="Q9" s="468"/>
      <c r="R9" s="469"/>
      <c r="S9" s="468"/>
      <c r="T9" s="486"/>
      <c r="U9" s="527"/>
      <c r="V9" s="528"/>
      <c r="W9" s="468"/>
      <c r="X9" s="469"/>
      <c r="Y9" s="476"/>
      <c r="Z9" s="478"/>
      <c r="AA9" s="527"/>
      <c r="AB9" s="528"/>
      <c r="AC9" s="468"/>
      <c r="AD9" s="469"/>
      <c r="AE9" s="51" t="s">
        <v>59</v>
      </c>
      <c r="AF9" s="471"/>
      <c r="AG9" s="472"/>
      <c r="AH9" s="509" t="s">
        <v>641</v>
      </c>
      <c r="AI9" s="510"/>
      <c r="AJ9" s="67"/>
      <c r="AK9" s="529" t="s">
        <v>645</v>
      </c>
      <c r="AL9" s="530"/>
      <c r="AM9" s="399" t="s">
        <v>58</v>
      </c>
      <c r="AN9" s="400"/>
      <c r="AO9" s="35"/>
      <c r="AP9" s="60"/>
      <c r="AQ9" s="531">
        <v>7.85</v>
      </c>
      <c r="AR9" s="532"/>
      <c r="AS9" s="186"/>
      <c r="AT9" s="185"/>
      <c r="AU9" s="48"/>
      <c r="AV9" s="63"/>
      <c r="AW9" s="48"/>
      <c r="AX9" s="47"/>
      <c r="AY9" s="38"/>
      <c r="AZ9" s="36"/>
      <c r="BA9" s="59"/>
      <c r="BB9" s="364" t="s">
        <v>162</v>
      </c>
      <c r="BC9" s="365"/>
      <c r="BD9" s="235" t="s">
        <v>160</v>
      </c>
      <c r="BE9" s="162"/>
      <c r="BF9" s="365" t="s">
        <v>161</v>
      </c>
      <c r="BG9" s="365"/>
      <c r="BH9" s="13"/>
      <c r="BI9" s="13"/>
      <c r="BJ9" s="13"/>
    </row>
    <row r="10" spans="1:62" ht="11.25" customHeight="1">
      <c r="A10" s="443">
        <v>200</v>
      </c>
      <c r="B10" s="444"/>
      <c r="C10" s="429">
        <v>180</v>
      </c>
      <c r="D10" s="426"/>
      <c r="E10" s="430">
        <v>90</v>
      </c>
      <c r="F10" s="424"/>
      <c r="G10" s="412">
        <v>160</v>
      </c>
      <c r="H10" s="424"/>
      <c r="I10" s="424">
        <v>350</v>
      </c>
      <c r="J10" s="411"/>
      <c r="K10" s="44">
        <v>6</v>
      </c>
      <c r="L10" s="411">
        <v>0</v>
      </c>
      <c r="M10" s="412"/>
      <c r="N10" s="45">
        <v>6</v>
      </c>
      <c r="O10" s="425">
        <v>200</v>
      </c>
      <c r="P10" s="426"/>
      <c r="Q10" s="424">
        <v>30</v>
      </c>
      <c r="R10" s="411"/>
      <c r="S10" s="411">
        <v>65</v>
      </c>
      <c r="T10" s="413"/>
      <c r="U10" s="424">
        <v>210</v>
      </c>
      <c r="V10" s="411"/>
      <c r="W10" s="411">
        <v>110</v>
      </c>
      <c r="X10" s="411"/>
      <c r="Y10" s="44">
        <v>12</v>
      </c>
      <c r="Z10" s="75">
        <v>6</v>
      </c>
      <c r="AA10" s="414">
        <v>100</v>
      </c>
      <c r="AB10" s="411"/>
      <c r="AC10" s="411">
        <v>0</v>
      </c>
      <c r="AD10" s="412"/>
      <c r="AE10" s="44">
        <v>2</v>
      </c>
      <c r="AF10" s="411">
        <v>19</v>
      </c>
      <c r="AG10" s="411"/>
      <c r="AH10" s="411" t="s">
        <v>30</v>
      </c>
      <c r="AI10" s="413"/>
      <c r="AJ10" s="29">
        <v>0</v>
      </c>
      <c r="AK10" s="438">
        <v>5</v>
      </c>
      <c r="AL10" s="439"/>
      <c r="AM10" s="411">
        <v>36</v>
      </c>
      <c r="AN10" s="413"/>
      <c r="AO10" s="414" t="s">
        <v>28</v>
      </c>
      <c r="AP10" s="413"/>
      <c r="AQ10" s="434">
        <f>(BB10+BD10+BF10)*AQ9</f>
        <v>8.890452000570676</v>
      </c>
      <c r="AR10" s="435"/>
      <c r="AS10" s="192"/>
      <c r="AT10" s="192"/>
      <c r="AU10" s="32"/>
      <c r="AV10" s="30"/>
      <c r="AW10" s="32"/>
      <c r="AX10" s="31"/>
      <c r="AY10" s="32"/>
      <c r="AZ10" s="31"/>
      <c r="BA10" s="20"/>
      <c r="BB10" s="268">
        <f>((2*A10/2*COS(30/180*PI())+C10)/2*(I10-A10/2*SIN(30/180*PI()))-(PI()/4*A10^2*120/360-2*A10/2*COS(30/180*PI())*A10/2*SIN(30/180*PI()))+(I10-A10/2*SIN(30/180*PI())+IF(AJ10&lt;=2,(I10-A10/2)*AJ10,(I10-A10/2)*(AJ10-2)+(I10-A10/2*SIN(30/180*PI())+I10-A10/2)/2*2))*(G10+E10)/2)*K10/10^9*1000</f>
        <v>0.5320142438364694</v>
      </c>
      <c r="BC10" s="387"/>
      <c r="BD10" s="537">
        <f>(PI()*A10*120/360+2*Q10)*O10*N10/10^9*1000</f>
        <v>0.3233274122871834</v>
      </c>
      <c r="BE10" s="538"/>
      <c r="BF10" s="387">
        <f>U10*W10*Y10/10^9*1000</f>
        <v>0.2772</v>
      </c>
      <c r="BG10" s="387"/>
      <c r="BH10" s="13"/>
      <c r="BI10" s="13"/>
      <c r="BJ10" s="13"/>
    </row>
    <row r="11" spans="1:62" ht="11.25" customHeight="1">
      <c r="A11" s="456">
        <v>300</v>
      </c>
      <c r="B11" s="457"/>
      <c r="C11" s="421">
        <v>270</v>
      </c>
      <c r="D11" s="422"/>
      <c r="E11" s="208">
        <v>90</v>
      </c>
      <c r="F11" s="157"/>
      <c r="G11" s="216">
        <v>160</v>
      </c>
      <c r="H11" s="157"/>
      <c r="I11" s="157">
        <v>400</v>
      </c>
      <c r="J11" s="215"/>
      <c r="K11" s="39">
        <v>6</v>
      </c>
      <c r="L11" s="215">
        <v>0</v>
      </c>
      <c r="M11" s="216"/>
      <c r="N11" s="40">
        <v>6</v>
      </c>
      <c r="O11" s="423">
        <v>200</v>
      </c>
      <c r="P11" s="422"/>
      <c r="Q11" s="157">
        <v>30</v>
      </c>
      <c r="R11" s="215"/>
      <c r="S11" s="215">
        <v>65</v>
      </c>
      <c r="T11" s="217"/>
      <c r="U11" s="157">
        <v>300</v>
      </c>
      <c r="V11" s="215"/>
      <c r="W11" s="215">
        <v>110</v>
      </c>
      <c r="X11" s="215"/>
      <c r="Y11" s="39">
        <v>12</v>
      </c>
      <c r="Z11" s="28">
        <v>6</v>
      </c>
      <c r="AA11" s="219">
        <v>190</v>
      </c>
      <c r="AB11" s="215"/>
      <c r="AC11" s="215">
        <v>0</v>
      </c>
      <c r="AD11" s="216"/>
      <c r="AE11" s="39">
        <v>2</v>
      </c>
      <c r="AF11" s="215">
        <v>19</v>
      </c>
      <c r="AG11" s="215"/>
      <c r="AH11" s="215" t="s">
        <v>30</v>
      </c>
      <c r="AI11" s="217"/>
      <c r="AJ11" s="27">
        <v>0</v>
      </c>
      <c r="AK11" s="223">
        <v>6</v>
      </c>
      <c r="AL11" s="222"/>
      <c r="AM11" s="215">
        <v>45</v>
      </c>
      <c r="AN11" s="217"/>
      <c r="AO11" s="219" t="s">
        <v>28</v>
      </c>
      <c r="AP11" s="217"/>
      <c r="AQ11" s="454">
        <f>(BB11+BD11+BF11)*AQ9</f>
        <v>12.409635676726092</v>
      </c>
      <c r="AR11" s="455"/>
      <c r="AS11" s="215"/>
      <c r="AT11" s="216"/>
      <c r="AU11" s="28"/>
      <c r="AV11" s="26"/>
      <c r="AW11" s="28"/>
      <c r="AX11" s="27"/>
      <c r="AY11" s="28"/>
      <c r="AZ11" s="27"/>
      <c r="BA11" s="22"/>
      <c r="BB11" s="229">
        <f aca="true" t="shared" si="0" ref="BB11:BB39">((2*A11/2*COS(30/180*PI())+C11)/2*(I11-A11/2*SIN(30/180*PI()))-(PI()/4*A11^2*120/360-2*A11/2*COS(30/180*PI())*A11/2*SIN(30/180*PI()))+(I11-A11/2*SIN(30/180*PI())+IF(AJ11&lt;=2,(I11-A11/2)*AJ11,(I11-A11/2)*(AJ11-2)+(I11-A11/2*SIN(30/180*PI())+I11-A11/2)/2*2))*(G11+E11)/2)*K11/10^9*1000</f>
        <v>0.7358541907063069</v>
      </c>
      <c r="BC11" s="379"/>
      <c r="BD11" s="535">
        <f aca="true" t="shared" si="1" ref="BD11:BD39">(PI()*A11*120/360+2*Q11)*O11*N11/10^9*1000</f>
        <v>0.4489911184307751</v>
      </c>
      <c r="BE11" s="536"/>
      <c r="BF11" s="379">
        <f aca="true" t="shared" si="2" ref="BF11:BF39">U11*W11*Y11/10^9*1000</f>
        <v>0.39599999999999996</v>
      </c>
      <c r="BG11" s="379"/>
      <c r="BH11" s="13"/>
      <c r="BI11" s="13"/>
      <c r="BJ11" s="13"/>
    </row>
    <row r="12" spans="1:62" ht="11.25" customHeight="1">
      <c r="A12" s="456">
        <v>350</v>
      </c>
      <c r="B12" s="457"/>
      <c r="C12" s="421">
        <v>300</v>
      </c>
      <c r="D12" s="422"/>
      <c r="E12" s="208">
        <v>90</v>
      </c>
      <c r="F12" s="157"/>
      <c r="G12" s="216">
        <v>160</v>
      </c>
      <c r="H12" s="157"/>
      <c r="I12" s="157">
        <v>400</v>
      </c>
      <c r="J12" s="215"/>
      <c r="K12" s="39">
        <v>6</v>
      </c>
      <c r="L12" s="215">
        <v>0</v>
      </c>
      <c r="M12" s="216"/>
      <c r="N12" s="40">
        <v>6</v>
      </c>
      <c r="O12" s="423">
        <v>200</v>
      </c>
      <c r="P12" s="422"/>
      <c r="Q12" s="157">
        <v>30</v>
      </c>
      <c r="R12" s="215"/>
      <c r="S12" s="215">
        <v>65</v>
      </c>
      <c r="T12" s="217"/>
      <c r="U12" s="157">
        <v>330</v>
      </c>
      <c r="V12" s="215"/>
      <c r="W12" s="215">
        <v>110</v>
      </c>
      <c r="X12" s="215"/>
      <c r="Y12" s="39">
        <v>12</v>
      </c>
      <c r="Z12" s="28">
        <v>6</v>
      </c>
      <c r="AA12" s="219">
        <v>220</v>
      </c>
      <c r="AB12" s="215"/>
      <c r="AC12" s="215">
        <v>0</v>
      </c>
      <c r="AD12" s="216"/>
      <c r="AE12" s="39">
        <v>2</v>
      </c>
      <c r="AF12" s="215">
        <v>19</v>
      </c>
      <c r="AG12" s="215"/>
      <c r="AH12" s="215" t="s">
        <v>30</v>
      </c>
      <c r="AI12" s="217"/>
      <c r="AJ12" s="27">
        <v>0</v>
      </c>
      <c r="AK12" s="223">
        <v>6</v>
      </c>
      <c r="AL12" s="222"/>
      <c r="AM12" s="215">
        <v>48</v>
      </c>
      <c r="AN12" s="217"/>
      <c r="AO12" s="219" t="s">
        <v>28</v>
      </c>
      <c r="AP12" s="217"/>
      <c r="AQ12" s="454">
        <f>(BB12+BD12+BF12)*AQ9</f>
        <v>13.454289074003992</v>
      </c>
      <c r="AR12" s="455"/>
      <c r="AS12" s="215"/>
      <c r="AT12" s="216"/>
      <c r="AU12" s="216"/>
      <c r="AV12" s="208"/>
      <c r="AW12" s="216"/>
      <c r="AX12" s="157"/>
      <c r="AY12" s="215"/>
      <c r="AZ12" s="215"/>
      <c r="BA12" s="22"/>
      <c r="BB12" s="229">
        <f t="shared" si="0"/>
        <v>0.7664992035297847</v>
      </c>
      <c r="BC12" s="379"/>
      <c r="BD12" s="535">
        <f t="shared" si="1"/>
        <v>0.511822971502571</v>
      </c>
      <c r="BE12" s="536"/>
      <c r="BF12" s="379">
        <f t="shared" si="2"/>
        <v>0.43560000000000004</v>
      </c>
      <c r="BG12" s="379"/>
      <c r="BH12" s="13"/>
      <c r="BI12" s="13"/>
      <c r="BJ12" s="13"/>
    </row>
    <row r="13" spans="1:69" ht="11.25" customHeight="1">
      <c r="A13" s="456">
        <v>400</v>
      </c>
      <c r="B13" s="457"/>
      <c r="C13" s="421">
        <v>350</v>
      </c>
      <c r="D13" s="422"/>
      <c r="E13" s="208">
        <v>90</v>
      </c>
      <c r="F13" s="157"/>
      <c r="G13" s="216">
        <v>160</v>
      </c>
      <c r="H13" s="157"/>
      <c r="I13" s="157">
        <v>450</v>
      </c>
      <c r="J13" s="215"/>
      <c r="K13" s="39">
        <v>6</v>
      </c>
      <c r="L13" s="215">
        <v>0</v>
      </c>
      <c r="M13" s="216"/>
      <c r="N13" s="40">
        <v>6</v>
      </c>
      <c r="O13" s="423">
        <v>200</v>
      </c>
      <c r="P13" s="422"/>
      <c r="Q13" s="157">
        <v>30</v>
      </c>
      <c r="R13" s="215"/>
      <c r="S13" s="215">
        <v>65</v>
      </c>
      <c r="T13" s="217"/>
      <c r="U13" s="157">
        <v>380</v>
      </c>
      <c r="V13" s="215"/>
      <c r="W13" s="215">
        <v>110</v>
      </c>
      <c r="X13" s="215"/>
      <c r="Y13" s="39">
        <v>12</v>
      </c>
      <c r="Z13" s="28">
        <v>6</v>
      </c>
      <c r="AA13" s="219">
        <v>270</v>
      </c>
      <c r="AB13" s="215"/>
      <c r="AC13" s="215">
        <v>0</v>
      </c>
      <c r="AD13" s="216"/>
      <c r="AE13" s="39">
        <v>2</v>
      </c>
      <c r="AF13" s="215">
        <v>19</v>
      </c>
      <c r="AG13" s="215"/>
      <c r="AH13" s="215" t="s">
        <v>30</v>
      </c>
      <c r="AI13" s="217"/>
      <c r="AJ13" s="27">
        <v>0</v>
      </c>
      <c r="AK13" s="223">
        <v>6</v>
      </c>
      <c r="AL13" s="222"/>
      <c r="AM13" s="215">
        <v>48</v>
      </c>
      <c r="AN13" s="217"/>
      <c r="AO13" s="219" t="s">
        <v>28</v>
      </c>
      <c r="AP13" s="217"/>
      <c r="AQ13" s="454">
        <f>(BB13+BD13+BF13)*AQ9</f>
        <v>15.908057803461567</v>
      </c>
      <c r="AR13" s="455"/>
      <c r="AS13" s="215"/>
      <c r="AT13" s="216"/>
      <c r="AU13" s="215"/>
      <c r="AV13" s="216"/>
      <c r="AW13" s="215"/>
      <c r="AX13" s="215"/>
      <c r="AY13" s="215"/>
      <c r="AZ13" s="215"/>
      <c r="BA13" s="22"/>
      <c r="BB13" s="229">
        <f t="shared" si="0"/>
        <v>0.950249354210546</v>
      </c>
      <c r="BC13" s="379"/>
      <c r="BD13" s="535">
        <f t="shared" si="1"/>
        <v>0.5746548245743669</v>
      </c>
      <c r="BE13" s="536"/>
      <c r="BF13" s="379">
        <f t="shared" si="2"/>
        <v>0.5016</v>
      </c>
      <c r="BG13" s="379"/>
      <c r="BH13" s="13"/>
      <c r="BI13" s="13"/>
      <c r="BJ13" s="13"/>
      <c r="BP13" s="123" t="str">
        <f>N8</f>
        <v>t2</v>
      </c>
      <c r="BQ13" s="124">
        <v>13</v>
      </c>
    </row>
    <row r="14" spans="1:62" ht="11.25" customHeight="1">
      <c r="A14" s="451">
        <v>450</v>
      </c>
      <c r="B14" s="179"/>
      <c r="C14" s="421">
        <v>390</v>
      </c>
      <c r="D14" s="422"/>
      <c r="E14" s="208">
        <v>90</v>
      </c>
      <c r="F14" s="157"/>
      <c r="G14" s="216">
        <v>160</v>
      </c>
      <c r="H14" s="157"/>
      <c r="I14" s="157">
        <v>450</v>
      </c>
      <c r="J14" s="215"/>
      <c r="K14" s="39">
        <v>6</v>
      </c>
      <c r="L14" s="215">
        <v>0</v>
      </c>
      <c r="M14" s="216"/>
      <c r="N14" s="40">
        <v>6</v>
      </c>
      <c r="O14" s="423">
        <v>200</v>
      </c>
      <c r="P14" s="422"/>
      <c r="Q14" s="157">
        <v>30</v>
      </c>
      <c r="R14" s="215"/>
      <c r="S14" s="215">
        <v>65</v>
      </c>
      <c r="T14" s="217"/>
      <c r="U14" s="157">
        <v>420</v>
      </c>
      <c r="V14" s="215"/>
      <c r="W14" s="215">
        <v>110</v>
      </c>
      <c r="X14" s="215"/>
      <c r="Y14" s="39">
        <v>12</v>
      </c>
      <c r="Z14" s="28">
        <v>6</v>
      </c>
      <c r="AA14" s="219">
        <v>310</v>
      </c>
      <c r="AB14" s="215"/>
      <c r="AC14" s="215">
        <v>0</v>
      </c>
      <c r="AD14" s="216"/>
      <c r="AE14" s="39">
        <v>2</v>
      </c>
      <c r="AF14" s="215">
        <v>19</v>
      </c>
      <c r="AG14" s="215"/>
      <c r="AH14" s="215" t="s">
        <v>30</v>
      </c>
      <c r="AI14" s="217"/>
      <c r="AJ14" s="27">
        <v>0</v>
      </c>
      <c r="AK14" s="223">
        <v>6</v>
      </c>
      <c r="AL14" s="222"/>
      <c r="AM14" s="215">
        <v>48</v>
      </c>
      <c r="AN14" s="217"/>
      <c r="AO14" s="219" t="s">
        <v>28</v>
      </c>
      <c r="AP14" s="217"/>
      <c r="AQ14" s="504">
        <f>(BB14+BD14+BF14)*AQ9</f>
        <v>17.108591930381685</v>
      </c>
      <c r="AR14" s="505"/>
      <c r="AS14" s="196"/>
      <c r="AT14" s="190"/>
      <c r="AU14" s="196"/>
      <c r="AV14" s="196"/>
      <c r="AW14" s="196"/>
      <c r="AX14" s="196"/>
      <c r="AY14" s="196"/>
      <c r="AZ14" s="196"/>
      <c r="BA14" s="23"/>
      <c r="BB14" s="266">
        <f t="shared" si="0"/>
        <v>0.9875517848228417</v>
      </c>
      <c r="BC14" s="382"/>
      <c r="BD14" s="539">
        <f t="shared" si="1"/>
        <v>0.6374866776461627</v>
      </c>
      <c r="BE14" s="540"/>
      <c r="BF14" s="382">
        <f t="shared" si="2"/>
        <v>0.5544</v>
      </c>
      <c r="BG14" s="382"/>
      <c r="BH14" s="13"/>
      <c r="BI14" s="13"/>
      <c r="BJ14" s="13"/>
    </row>
    <row r="15" spans="1:71" ht="11.25" customHeight="1">
      <c r="A15" s="443">
        <v>500</v>
      </c>
      <c r="B15" s="444"/>
      <c r="C15" s="429">
        <v>430</v>
      </c>
      <c r="D15" s="426"/>
      <c r="E15" s="430">
        <v>100</v>
      </c>
      <c r="F15" s="424"/>
      <c r="G15" s="412">
        <v>190</v>
      </c>
      <c r="H15" s="424"/>
      <c r="I15" s="424">
        <v>500</v>
      </c>
      <c r="J15" s="411"/>
      <c r="K15" s="44">
        <v>9</v>
      </c>
      <c r="L15" s="411">
        <v>0</v>
      </c>
      <c r="M15" s="412"/>
      <c r="N15" s="45">
        <v>9</v>
      </c>
      <c r="O15" s="425">
        <v>250</v>
      </c>
      <c r="P15" s="426"/>
      <c r="Q15" s="424">
        <v>30</v>
      </c>
      <c r="R15" s="411"/>
      <c r="S15" s="411">
        <v>80</v>
      </c>
      <c r="T15" s="413"/>
      <c r="U15" s="440">
        <v>470</v>
      </c>
      <c r="V15" s="441"/>
      <c r="W15" s="411">
        <v>130</v>
      </c>
      <c r="X15" s="411"/>
      <c r="Y15" s="44">
        <v>12</v>
      </c>
      <c r="Z15" s="75">
        <v>6</v>
      </c>
      <c r="AA15" s="414">
        <v>340</v>
      </c>
      <c r="AB15" s="411"/>
      <c r="AC15" s="411">
        <v>0</v>
      </c>
      <c r="AD15" s="412"/>
      <c r="AE15" s="44">
        <v>2</v>
      </c>
      <c r="AF15" s="411">
        <v>19</v>
      </c>
      <c r="AG15" s="411"/>
      <c r="AH15" s="411" t="s">
        <v>30</v>
      </c>
      <c r="AI15" s="413"/>
      <c r="AJ15" s="29">
        <v>0</v>
      </c>
      <c r="AK15" s="438">
        <v>11</v>
      </c>
      <c r="AL15" s="439"/>
      <c r="AM15" s="411">
        <v>75</v>
      </c>
      <c r="AN15" s="413"/>
      <c r="AO15" s="414" t="s">
        <v>28</v>
      </c>
      <c r="AP15" s="413"/>
      <c r="AQ15" s="434">
        <f>(BB15+BD15+BF15)*AQ9</f>
        <v>30.537260245966632</v>
      </c>
      <c r="AR15" s="435"/>
      <c r="AS15" s="192"/>
      <c r="AT15" s="265"/>
      <c r="AU15" s="192"/>
      <c r="AV15" s="192"/>
      <c r="AW15" s="192"/>
      <c r="AX15" s="192"/>
      <c r="AY15" s="192"/>
      <c r="AZ15" s="192"/>
      <c r="BA15" s="20"/>
      <c r="BB15" s="268">
        <f t="shared" si="0"/>
        <v>1.843799601523781</v>
      </c>
      <c r="BC15" s="387"/>
      <c r="BD15" s="537">
        <f t="shared" si="1"/>
        <v>1.3130972450961722</v>
      </c>
      <c r="BE15" s="538"/>
      <c r="BF15" s="387">
        <f t="shared" si="2"/>
        <v>0.7332000000000001</v>
      </c>
      <c r="BG15" s="387"/>
      <c r="BH15" s="13"/>
      <c r="BI15" s="13"/>
      <c r="BJ15" s="13"/>
      <c r="BR15" s="123" t="str">
        <f>I8</f>
        <v>H</v>
      </c>
      <c r="BS15" s="124">
        <v>5</v>
      </c>
    </row>
    <row r="16" spans="1:69" ht="11.25" customHeight="1">
      <c r="A16" s="456">
        <v>550</v>
      </c>
      <c r="B16" s="457"/>
      <c r="C16" s="452">
        <v>480</v>
      </c>
      <c r="D16" s="453"/>
      <c r="E16" s="208">
        <v>100</v>
      </c>
      <c r="F16" s="157"/>
      <c r="G16" s="216">
        <v>190</v>
      </c>
      <c r="H16" s="157"/>
      <c r="I16" s="157">
        <v>500</v>
      </c>
      <c r="J16" s="215"/>
      <c r="K16" s="39">
        <v>9</v>
      </c>
      <c r="L16" s="215">
        <v>0</v>
      </c>
      <c r="M16" s="216"/>
      <c r="N16" s="40">
        <v>9</v>
      </c>
      <c r="O16" s="423">
        <v>250</v>
      </c>
      <c r="P16" s="422"/>
      <c r="Q16" s="157">
        <v>30</v>
      </c>
      <c r="R16" s="215"/>
      <c r="S16" s="215">
        <v>80</v>
      </c>
      <c r="T16" s="217"/>
      <c r="U16" s="450">
        <v>520</v>
      </c>
      <c r="V16" s="272"/>
      <c r="W16" s="215">
        <v>130</v>
      </c>
      <c r="X16" s="215"/>
      <c r="Y16" s="39">
        <v>12</v>
      </c>
      <c r="Z16" s="28">
        <v>6</v>
      </c>
      <c r="AA16" s="449">
        <v>390</v>
      </c>
      <c r="AB16" s="272"/>
      <c r="AC16" s="215">
        <v>0</v>
      </c>
      <c r="AD16" s="216"/>
      <c r="AE16" s="39">
        <v>2</v>
      </c>
      <c r="AF16" s="215">
        <v>19</v>
      </c>
      <c r="AG16" s="215"/>
      <c r="AH16" s="215" t="s">
        <v>30</v>
      </c>
      <c r="AI16" s="217"/>
      <c r="AJ16" s="27">
        <v>0</v>
      </c>
      <c r="AK16" s="223">
        <v>13</v>
      </c>
      <c r="AL16" s="222"/>
      <c r="AM16" s="215">
        <v>75</v>
      </c>
      <c r="AN16" s="217"/>
      <c r="AO16" s="219" t="s">
        <v>128</v>
      </c>
      <c r="AP16" s="217"/>
      <c r="AQ16" s="454">
        <f>(BB16+BD16+BF16)*AQ9</f>
        <v>32.59199379829023</v>
      </c>
      <c r="AR16" s="455"/>
      <c r="AS16" s="215"/>
      <c r="AT16" s="216"/>
      <c r="AU16" s="215"/>
      <c r="AV16" s="215"/>
      <c r="AW16" s="215"/>
      <c r="AX16" s="215"/>
      <c r="AY16" s="215"/>
      <c r="AZ16" s="215"/>
      <c r="BA16" s="22"/>
      <c r="BB16" s="229">
        <f t="shared" si="0"/>
        <v>1.9097393741254505</v>
      </c>
      <c r="BC16" s="379"/>
      <c r="BD16" s="535">
        <f t="shared" si="1"/>
        <v>1.4309069696057894</v>
      </c>
      <c r="BE16" s="536"/>
      <c r="BF16" s="379">
        <f t="shared" si="2"/>
        <v>0.8112</v>
      </c>
      <c r="BG16" s="379"/>
      <c r="BH16" s="13"/>
      <c r="BI16" s="13"/>
      <c r="BJ16" s="13"/>
      <c r="BP16" s="123" t="str">
        <f>Q8</f>
        <v>F</v>
      </c>
      <c r="BQ16" s="128">
        <v>94</v>
      </c>
    </row>
    <row r="17" spans="1:65" ht="11.25" customHeight="1">
      <c r="A17" s="456">
        <v>600</v>
      </c>
      <c r="B17" s="457"/>
      <c r="C17" s="452">
        <v>520</v>
      </c>
      <c r="D17" s="453"/>
      <c r="E17" s="208">
        <v>100</v>
      </c>
      <c r="F17" s="157"/>
      <c r="G17" s="216">
        <v>190</v>
      </c>
      <c r="H17" s="157"/>
      <c r="I17" s="157">
        <v>550</v>
      </c>
      <c r="J17" s="215"/>
      <c r="K17" s="39">
        <v>9</v>
      </c>
      <c r="L17" s="215">
        <v>0</v>
      </c>
      <c r="M17" s="216"/>
      <c r="N17" s="40">
        <v>9</v>
      </c>
      <c r="O17" s="423">
        <v>250</v>
      </c>
      <c r="P17" s="422"/>
      <c r="Q17" s="157">
        <v>30</v>
      </c>
      <c r="R17" s="215"/>
      <c r="S17" s="215">
        <v>80</v>
      </c>
      <c r="T17" s="217"/>
      <c r="U17" s="450">
        <v>560</v>
      </c>
      <c r="V17" s="272"/>
      <c r="W17" s="215">
        <v>130</v>
      </c>
      <c r="X17" s="215"/>
      <c r="Y17" s="39">
        <v>12</v>
      </c>
      <c r="Z17" s="28">
        <v>6</v>
      </c>
      <c r="AA17" s="449">
        <v>430</v>
      </c>
      <c r="AB17" s="272"/>
      <c r="AC17" s="215">
        <v>0</v>
      </c>
      <c r="AD17" s="216"/>
      <c r="AE17" s="39">
        <v>2</v>
      </c>
      <c r="AF17" s="215">
        <v>19</v>
      </c>
      <c r="AG17" s="215"/>
      <c r="AH17" s="215" t="s">
        <v>30</v>
      </c>
      <c r="AI17" s="217"/>
      <c r="AJ17" s="27">
        <v>0</v>
      </c>
      <c r="AK17" s="223">
        <v>11</v>
      </c>
      <c r="AL17" s="222"/>
      <c r="AM17" s="215">
        <v>75</v>
      </c>
      <c r="AN17" s="217"/>
      <c r="AO17" s="219" t="s">
        <v>129</v>
      </c>
      <c r="AP17" s="217"/>
      <c r="AQ17" s="454">
        <f>(BB17+BD17+BF17)*AQ9</f>
        <v>36.6506663227702</v>
      </c>
      <c r="AR17" s="455"/>
      <c r="AS17" s="215"/>
      <c r="AT17" s="216"/>
      <c r="AU17" s="215"/>
      <c r="AV17" s="215"/>
      <c r="AW17" s="215"/>
      <c r="AX17" s="215"/>
      <c r="AY17" s="215"/>
      <c r="AZ17" s="215"/>
      <c r="BA17" s="22"/>
      <c r="BB17" s="229">
        <f t="shared" si="0"/>
        <v>2.2465579966833444</v>
      </c>
      <c r="BC17" s="379"/>
      <c r="BD17" s="535">
        <f t="shared" si="1"/>
        <v>1.5487166941154067</v>
      </c>
      <c r="BE17" s="536"/>
      <c r="BF17" s="379">
        <f t="shared" si="2"/>
        <v>0.8735999999999999</v>
      </c>
      <c r="BG17" s="379"/>
      <c r="BH17" s="13"/>
      <c r="BI17" s="121" t="str">
        <f>K8</f>
        <v>t1</v>
      </c>
      <c r="BJ17" s="13"/>
      <c r="BL17" s="405" t="str">
        <f>C8</f>
        <v>A</v>
      </c>
      <c r="BM17" s="407">
        <v>91</v>
      </c>
    </row>
    <row r="18" spans="1:69" ht="11.25" customHeight="1">
      <c r="A18" s="456">
        <v>650</v>
      </c>
      <c r="B18" s="457"/>
      <c r="C18" s="452">
        <v>560</v>
      </c>
      <c r="D18" s="453"/>
      <c r="E18" s="208">
        <v>120</v>
      </c>
      <c r="F18" s="157"/>
      <c r="G18" s="216">
        <v>220</v>
      </c>
      <c r="H18" s="157"/>
      <c r="I18" s="157">
        <v>550</v>
      </c>
      <c r="J18" s="215"/>
      <c r="K18" s="39">
        <v>9</v>
      </c>
      <c r="L18" s="215">
        <v>0</v>
      </c>
      <c r="M18" s="216"/>
      <c r="N18" s="40">
        <v>9</v>
      </c>
      <c r="O18" s="423">
        <v>280</v>
      </c>
      <c r="P18" s="422"/>
      <c r="Q18" s="157">
        <v>30</v>
      </c>
      <c r="R18" s="215"/>
      <c r="S18" s="215">
        <v>90</v>
      </c>
      <c r="T18" s="217"/>
      <c r="U18" s="450">
        <v>600</v>
      </c>
      <c r="V18" s="272"/>
      <c r="W18" s="215">
        <v>150</v>
      </c>
      <c r="X18" s="215"/>
      <c r="Y18" s="39">
        <v>12</v>
      </c>
      <c r="Z18" s="28">
        <v>6</v>
      </c>
      <c r="AA18" s="449">
        <v>470</v>
      </c>
      <c r="AB18" s="272"/>
      <c r="AC18" s="215">
        <v>0</v>
      </c>
      <c r="AD18" s="216"/>
      <c r="AE18" s="39">
        <v>2</v>
      </c>
      <c r="AF18" s="215">
        <v>19</v>
      </c>
      <c r="AG18" s="215"/>
      <c r="AH18" s="215" t="s">
        <v>30</v>
      </c>
      <c r="AI18" s="217"/>
      <c r="AJ18" s="27">
        <v>0</v>
      </c>
      <c r="AK18" s="223">
        <v>18</v>
      </c>
      <c r="AL18" s="222"/>
      <c r="AM18" s="215">
        <v>79</v>
      </c>
      <c r="AN18" s="217"/>
      <c r="AO18" s="219" t="s">
        <v>128</v>
      </c>
      <c r="AP18" s="217"/>
      <c r="AQ18" s="454">
        <f>(BB18+BD18+BF18)*AQ9</f>
        <v>41.8031613559019</v>
      </c>
      <c r="AR18" s="455"/>
      <c r="AS18" s="215"/>
      <c r="AT18" s="216"/>
      <c r="AU18" s="215"/>
      <c r="AV18" s="215"/>
      <c r="AW18" s="215"/>
      <c r="AX18" s="215"/>
      <c r="AY18" s="215"/>
      <c r="AZ18" s="215"/>
      <c r="BA18" s="22"/>
      <c r="BB18" s="229">
        <f t="shared" si="0"/>
        <v>2.378733895968241</v>
      </c>
      <c r="BC18" s="379"/>
      <c r="BD18" s="535">
        <f t="shared" si="1"/>
        <v>1.866509588860027</v>
      </c>
      <c r="BE18" s="536"/>
      <c r="BF18" s="379">
        <f t="shared" si="2"/>
        <v>1.08</v>
      </c>
      <c r="BG18" s="379"/>
      <c r="BH18" s="13"/>
      <c r="BI18" s="122">
        <v>3</v>
      </c>
      <c r="BJ18" s="13"/>
      <c r="BL18" s="405"/>
      <c r="BM18" s="407"/>
      <c r="BP18" s="405" t="str">
        <f>Y8</f>
        <v>t3</v>
      </c>
      <c r="BQ18" s="406">
        <v>23</v>
      </c>
    </row>
    <row r="19" spans="1:69" ht="11.25" customHeight="1">
      <c r="A19" s="460">
        <v>700</v>
      </c>
      <c r="B19" s="461"/>
      <c r="C19" s="452">
        <v>610</v>
      </c>
      <c r="D19" s="453"/>
      <c r="E19" s="208">
        <v>120</v>
      </c>
      <c r="F19" s="157"/>
      <c r="G19" s="216">
        <v>220</v>
      </c>
      <c r="H19" s="157"/>
      <c r="I19" s="157">
        <v>600</v>
      </c>
      <c r="J19" s="215"/>
      <c r="K19" s="39">
        <v>9</v>
      </c>
      <c r="L19" s="215">
        <v>0</v>
      </c>
      <c r="M19" s="216"/>
      <c r="N19" s="40">
        <v>9</v>
      </c>
      <c r="O19" s="423">
        <v>280</v>
      </c>
      <c r="P19" s="422"/>
      <c r="Q19" s="157">
        <v>30</v>
      </c>
      <c r="R19" s="215"/>
      <c r="S19" s="215">
        <v>90</v>
      </c>
      <c r="T19" s="217"/>
      <c r="U19" s="450">
        <v>650</v>
      </c>
      <c r="V19" s="272"/>
      <c r="W19" s="215">
        <v>150</v>
      </c>
      <c r="X19" s="215"/>
      <c r="Y19" s="39">
        <v>12</v>
      </c>
      <c r="Z19" s="28">
        <v>6</v>
      </c>
      <c r="AA19" s="449">
        <v>510</v>
      </c>
      <c r="AB19" s="272"/>
      <c r="AC19" s="215">
        <v>0</v>
      </c>
      <c r="AD19" s="216"/>
      <c r="AE19" s="39">
        <v>2</v>
      </c>
      <c r="AF19" s="215">
        <v>19</v>
      </c>
      <c r="AG19" s="215"/>
      <c r="AH19" s="215" t="s">
        <v>30</v>
      </c>
      <c r="AI19" s="217"/>
      <c r="AJ19" s="27">
        <v>0</v>
      </c>
      <c r="AK19" s="223">
        <v>16</v>
      </c>
      <c r="AL19" s="222"/>
      <c r="AM19" s="215">
        <v>82</v>
      </c>
      <c r="AN19" s="217"/>
      <c r="AO19" s="219" t="s">
        <v>128</v>
      </c>
      <c r="AP19" s="217"/>
      <c r="AQ19" s="447">
        <f>(BB19+BD19+BF19)*AQ9</f>
        <v>46.668098472276675</v>
      </c>
      <c r="AR19" s="448"/>
      <c r="AS19" s="233"/>
      <c r="AT19" s="235"/>
      <c r="AU19" s="233"/>
      <c r="AV19" s="233"/>
      <c r="AW19" s="233"/>
      <c r="AX19" s="233"/>
      <c r="AY19" s="233"/>
      <c r="AZ19" s="233"/>
      <c r="BA19" s="17"/>
      <c r="BB19" s="257">
        <f t="shared" si="0"/>
        <v>2.776524216794512</v>
      </c>
      <c r="BC19" s="376"/>
      <c r="BD19" s="541">
        <f t="shared" si="1"/>
        <v>1.998456480310798</v>
      </c>
      <c r="BE19" s="542"/>
      <c r="BF19" s="376">
        <f t="shared" si="2"/>
        <v>1.17</v>
      </c>
      <c r="BG19" s="376"/>
      <c r="BH19" s="13"/>
      <c r="BI19" s="13"/>
      <c r="BJ19" s="13"/>
      <c r="BP19" s="405"/>
      <c r="BQ19" s="406"/>
    </row>
    <row r="20" spans="1:65" ht="11.25" customHeight="1">
      <c r="A20" s="458">
        <v>750</v>
      </c>
      <c r="B20" s="459"/>
      <c r="C20" s="445">
        <v>650</v>
      </c>
      <c r="D20" s="446"/>
      <c r="E20" s="430">
        <v>120</v>
      </c>
      <c r="F20" s="424"/>
      <c r="G20" s="412">
        <v>220</v>
      </c>
      <c r="H20" s="424"/>
      <c r="I20" s="424">
        <v>600</v>
      </c>
      <c r="J20" s="411"/>
      <c r="K20" s="44">
        <v>9</v>
      </c>
      <c r="L20" s="411">
        <v>0</v>
      </c>
      <c r="M20" s="412"/>
      <c r="N20" s="45">
        <v>9</v>
      </c>
      <c r="O20" s="425">
        <v>280</v>
      </c>
      <c r="P20" s="426"/>
      <c r="Q20" s="424">
        <v>30</v>
      </c>
      <c r="R20" s="411"/>
      <c r="S20" s="411">
        <v>90</v>
      </c>
      <c r="T20" s="413"/>
      <c r="U20" s="440">
        <v>690</v>
      </c>
      <c r="V20" s="441"/>
      <c r="W20" s="411">
        <v>150</v>
      </c>
      <c r="X20" s="411"/>
      <c r="Y20" s="44">
        <v>12</v>
      </c>
      <c r="Z20" s="75">
        <v>6</v>
      </c>
      <c r="AA20" s="442">
        <v>540</v>
      </c>
      <c r="AB20" s="441"/>
      <c r="AC20" s="411">
        <v>0</v>
      </c>
      <c r="AD20" s="412"/>
      <c r="AE20" s="44">
        <v>2</v>
      </c>
      <c r="AF20" s="411">
        <v>23</v>
      </c>
      <c r="AG20" s="411"/>
      <c r="AH20" s="441" t="s">
        <v>635</v>
      </c>
      <c r="AI20" s="511"/>
      <c r="AJ20" s="29">
        <v>0</v>
      </c>
      <c r="AK20" s="438">
        <v>18</v>
      </c>
      <c r="AL20" s="439"/>
      <c r="AM20" s="411">
        <v>82</v>
      </c>
      <c r="AN20" s="413"/>
      <c r="AO20" s="414" t="s">
        <v>128</v>
      </c>
      <c r="AP20" s="413"/>
      <c r="AQ20" s="512">
        <f>(BB20+BD20+BF20)*AQ9</f>
        <v>48.563747224014996</v>
      </c>
      <c r="AR20" s="513"/>
      <c r="AS20" s="322"/>
      <c r="AT20" s="317"/>
      <c r="AU20" s="322"/>
      <c r="AV20" s="322"/>
      <c r="AW20" s="322"/>
      <c r="AX20" s="322"/>
      <c r="AY20" s="322"/>
      <c r="AZ20" s="322"/>
      <c r="BA20" s="21"/>
      <c r="BB20" s="320">
        <f t="shared" si="0"/>
        <v>2.8140612427626346</v>
      </c>
      <c r="BC20" s="543"/>
      <c r="BD20" s="544">
        <f t="shared" si="1"/>
        <v>2.13040337176157</v>
      </c>
      <c r="BE20" s="545"/>
      <c r="BF20" s="543">
        <f t="shared" si="2"/>
        <v>1.242</v>
      </c>
      <c r="BG20" s="543"/>
      <c r="BH20" s="13"/>
      <c r="BI20" s="13"/>
      <c r="BJ20" s="13"/>
      <c r="BL20" s="405" t="str">
        <f>U8</f>
        <v>L</v>
      </c>
      <c r="BM20" s="408">
        <v>22</v>
      </c>
    </row>
    <row r="21" spans="1:65" ht="11.25" customHeight="1">
      <c r="A21" s="456">
        <v>800</v>
      </c>
      <c r="B21" s="457"/>
      <c r="C21" s="452">
        <v>690</v>
      </c>
      <c r="D21" s="453"/>
      <c r="E21" s="208">
        <v>120</v>
      </c>
      <c r="F21" s="157"/>
      <c r="G21" s="216">
        <v>220</v>
      </c>
      <c r="H21" s="157"/>
      <c r="I21" s="157">
        <v>650</v>
      </c>
      <c r="J21" s="215"/>
      <c r="K21" s="39">
        <v>9</v>
      </c>
      <c r="L21" s="215">
        <v>0</v>
      </c>
      <c r="M21" s="216"/>
      <c r="N21" s="40">
        <v>9</v>
      </c>
      <c r="O21" s="423">
        <v>280</v>
      </c>
      <c r="P21" s="422"/>
      <c r="Q21" s="157">
        <v>30</v>
      </c>
      <c r="R21" s="215"/>
      <c r="S21" s="215">
        <v>90</v>
      </c>
      <c r="T21" s="217"/>
      <c r="U21" s="450">
        <v>730</v>
      </c>
      <c r="V21" s="272"/>
      <c r="W21" s="215">
        <v>150</v>
      </c>
      <c r="X21" s="215"/>
      <c r="Y21" s="39">
        <v>12</v>
      </c>
      <c r="Z21" s="28">
        <v>6</v>
      </c>
      <c r="AA21" s="449">
        <v>570</v>
      </c>
      <c r="AB21" s="272"/>
      <c r="AC21" s="215">
        <v>0</v>
      </c>
      <c r="AD21" s="216"/>
      <c r="AE21" s="39">
        <v>2</v>
      </c>
      <c r="AF21" s="215">
        <v>23</v>
      </c>
      <c r="AG21" s="215"/>
      <c r="AH21" s="272" t="s">
        <v>635</v>
      </c>
      <c r="AI21" s="514"/>
      <c r="AJ21" s="27">
        <v>0</v>
      </c>
      <c r="AK21" s="223">
        <v>16</v>
      </c>
      <c r="AL21" s="222"/>
      <c r="AM21" s="215">
        <v>82</v>
      </c>
      <c r="AN21" s="217"/>
      <c r="AO21" s="219" t="s">
        <v>128</v>
      </c>
      <c r="AP21" s="217"/>
      <c r="AQ21" s="454">
        <f>(BB21+BD21+BF21)*AQ9</f>
        <v>53.41276217179654</v>
      </c>
      <c r="AR21" s="455"/>
      <c r="AS21" s="215"/>
      <c r="AT21" s="216"/>
      <c r="AU21" s="215"/>
      <c r="AV21" s="215"/>
      <c r="AW21" s="215"/>
      <c r="AX21" s="215"/>
      <c r="AY21" s="215"/>
      <c r="AZ21" s="215"/>
      <c r="BA21" s="22"/>
      <c r="BB21" s="229">
        <f t="shared" si="0"/>
        <v>3.227823261857282</v>
      </c>
      <c r="BC21" s="379"/>
      <c r="BD21" s="535">
        <f t="shared" si="1"/>
        <v>2.262350263212341</v>
      </c>
      <c r="BE21" s="536"/>
      <c r="BF21" s="379">
        <f t="shared" si="2"/>
        <v>1.314</v>
      </c>
      <c r="BG21" s="379"/>
      <c r="BH21" s="13"/>
      <c r="BI21" s="13"/>
      <c r="BJ21" s="13"/>
      <c r="BL21" s="405"/>
      <c r="BM21" s="408"/>
    </row>
    <row r="22" spans="1:62" ht="11.25" customHeight="1">
      <c r="A22" s="456">
        <v>850</v>
      </c>
      <c r="B22" s="457"/>
      <c r="C22" s="452">
        <v>740</v>
      </c>
      <c r="D22" s="453"/>
      <c r="E22" s="208">
        <v>120</v>
      </c>
      <c r="F22" s="157"/>
      <c r="G22" s="216">
        <v>220</v>
      </c>
      <c r="H22" s="157"/>
      <c r="I22" s="157">
        <v>650</v>
      </c>
      <c r="J22" s="215"/>
      <c r="K22" s="39">
        <v>9</v>
      </c>
      <c r="L22" s="215">
        <v>111</v>
      </c>
      <c r="M22" s="216"/>
      <c r="N22" s="40">
        <v>9</v>
      </c>
      <c r="O22" s="423">
        <v>280</v>
      </c>
      <c r="P22" s="422"/>
      <c r="Q22" s="157">
        <v>30</v>
      </c>
      <c r="R22" s="215"/>
      <c r="S22" s="215">
        <v>90</v>
      </c>
      <c r="T22" s="217"/>
      <c r="U22" s="450">
        <v>780</v>
      </c>
      <c r="V22" s="272"/>
      <c r="W22" s="215">
        <v>150</v>
      </c>
      <c r="X22" s="215"/>
      <c r="Y22" s="39">
        <v>12</v>
      </c>
      <c r="Z22" s="28">
        <v>6</v>
      </c>
      <c r="AA22" s="449">
        <v>620</v>
      </c>
      <c r="AB22" s="272"/>
      <c r="AC22" s="215">
        <v>0</v>
      </c>
      <c r="AD22" s="216"/>
      <c r="AE22" s="39">
        <v>2</v>
      </c>
      <c r="AF22" s="215">
        <v>23</v>
      </c>
      <c r="AG22" s="215"/>
      <c r="AH22" s="272" t="s">
        <v>635</v>
      </c>
      <c r="AI22" s="514"/>
      <c r="AJ22" s="27">
        <v>1</v>
      </c>
      <c r="AK22" s="223">
        <v>27</v>
      </c>
      <c r="AL22" s="222"/>
      <c r="AM22" s="215">
        <v>101</v>
      </c>
      <c r="AN22" s="217"/>
      <c r="AO22" s="219" t="s">
        <v>129</v>
      </c>
      <c r="AP22" s="217"/>
      <c r="AQ22" s="454">
        <f>(BB22+BD22+BF22)*AQ9</f>
        <v>58.27462076799817</v>
      </c>
      <c r="AR22" s="455"/>
      <c r="AS22" s="215"/>
      <c r="AT22" s="216"/>
      <c r="AU22" s="215"/>
      <c r="AV22" s="215"/>
      <c r="AW22" s="215"/>
      <c r="AX22" s="215"/>
      <c r="AY22" s="215"/>
      <c r="AZ22" s="215"/>
      <c r="BA22" s="22"/>
      <c r="BB22" s="229">
        <f t="shared" si="0"/>
        <v>3.625221414508631</v>
      </c>
      <c r="BC22" s="379"/>
      <c r="BD22" s="535">
        <f t="shared" si="1"/>
        <v>2.394297154663112</v>
      </c>
      <c r="BE22" s="536"/>
      <c r="BF22" s="379">
        <f t="shared" si="2"/>
        <v>1.4040000000000001</v>
      </c>
      <c r="BG22" s="379"/>
      <c r="BH22" s="13"/>
      <c r="BI22" s="13"/>
      <c r="BJ22" s="13"/>
    </row>
    <row r="23" spans="1:65" ht="11.25" customHeight="1">
      <c r="A23" s="456">
        <v>900</v>
      </c>
      <c r="B23" s="457"/>
      <c r="C23" s="452">
        <v>780</v>
      </c>
      <c r="D23" s="453"/>
      <c r="E23" s="208">
        <v>120</v>
      </c>
      <c r="F23" s="157"/>
      <c r="G23" s="216">
        <v>240</v>
      </c>
      <c r="H23" s="157"/>
      <c r="I23" s="157">
        <v>700</v>
      </c>
      <c r="J23" s="215"/>
      <c r="K23" s="39">
        <v>9</v>
      </c>
      <c r="L23" s="215">
        <v>111</v>
      </c>
      <c r="M23" s="216"/>
      <c r="N23" s="40">
        <v>9</v>
      </c>
      <c r="O23" s="423">
        <v>300</v>
      </c>
      <c r="P23" s="422"/>
      <c r="Q23" s="157">
        <v>30</v>
      </c>
      <c r="R23" s="215"/>
      <c r="S23" s="215">
        <v>90</v>
      </c>
      <c r="T23" s="217"/>
      <c r="U23" s="450">
        <v>820</v>
      </c>
      <c r="V23" s="272"/>
      <c r="W23" s="215">
        <v>150</v>
      </c>
      <c r="X23" s="215"/>
      <c r="Y23" s="39">
        <v>12</v>
      </c>
      <c r="Z23" s="28">
        <v>6</v>
      </c>
      <c r="AA23" s="449">
        <v>650</v>
      </c>
      <c r="AB23" s="272"/>
      <c r="AC23" s="215">
        <v>0</v>
      </c>
      <c r="AD23" s="216"/>
      <c r="AE23" s="39">
        <v>2</v>
      </c>
      <c r="AF23" s="215">
        <v>23</v>
      </c>
      <c r="AG23" s="215"/>
      <c r="AH23" s="272" t="s">
        <v>635</v>
      </c>
      <c r="AI23" s="514"/>
      <c r="AJ23" s="27">
        <v>1</v>
      </c>
      <c r="AK23" s="223">
        <v>25</v>
      </c>
      <c r="AL23" s="222"/>
      <c r="AM23" s="215">
        <v>101</v>
      </c>
      <c r="AN23" s="217"/>
      <c r="AO23" s="219" t="s">
        <v>128</v>
      </c>
      <c r="AP23" s="217"/>
      <c r="AQ23" s="454">
        <f>(BB23+BD23+BF23)*AQ9</f>
        <v>65.6281209230432</v>
      </c>
      <c r="AR23" s="455"/>
      <c r="AS23" s="215"/>
      <c r="AT23" s="216"/>
      <c r="AU23" s="215"/>
      <c r="AV23" s="215"/>
      <c r="AW23" s="215"/>
      <c r="AX23" s="215"/>
      <c r="AY23" s="215"/>
      <c r="AZ23" s="215"/>
      <c r="BA23" s="22"/>
      <c r="BB23" s="229">
        <f t="shared" si="0"/>
        <v>4.177580131871655</v>
      </c>
      <c r="BC23" s="379"/>
      <c r="BD23" s="535">
        <f t="shared" si="1"/>
        <v>2.7066900494077326</v>
      </c>
      <c r="BE23" s="536"/>
      <c r="BF23" s="379">
        <f t="shared" si="2"/>
        <v>1.4760000000000002</v>
      </c>
      <c r="BG23" s="379"/>
      <c r="BH23" s="13"/>
      <c r="BI23" s="13"/>
      <c r="BJ23" s="13"/>
      <c r="BL23" s="123" t="str">
        <f>AA8</f>
        <v>V</v>
      </c>
      <c r="BM23" s="126">
        <v>34</v>
      </c>
    </row>
    <row r="24" spans="1:62" ht="11.25" customHeight="1">
      <c r="A24" s="451">
        <v>950</v>
      </c>
      <c r="B24" s="179"/>
      <c r="C24" s="452">
        <v>820</v>
      </c>
      <c r="D24" s="453"/>
      <c r="E24" s="208">
        <v>120</v>
      </c>
      <c r="F24" s="157"/>
      <c r="G24" s="216">
        <v>240</v>
      </c>
      <c r="H24" s="157"/>
      <c r="I24" s="157">
        <v>700</v>
      </c>
      <c r="J24" s="215"/>
      <c r="K24" s="39">
        <v>9</v>
      </c>
      <c r="L24" s="215">
        <v>111</v>
      </c>
      <c r="M24" s="216"/>
      <c r="N24" s="40">
        <v>9</v>
      </c>
      <c r="O24" s="423">
        <v>300</v>
      </c>
      <c r="P24" s="422"/>
      <c r="Q24" s="157">
        <v>30</v>
      </c>
      <c r="R24" s="215"/>
      <c r="S24" s="215">
        <v>90</v>
      </c>
      <c r="T24" s="217"/>
      <c r="U24" s="450">
        <v>860</v>
      </c>
      <c r="V24" s="272"/>
      <c r="W24" s="215">
        <v>150</v>
      </c>
      <c r="X24" s="215"/>
      <c r="Y24" s="39">
        <v>12</v>
      </c>
      <c r="Z24" s="28">
        <v>6</v>
      </c>
      <c r="AA24" s="449">
        <v>680</v>
      </c>
      <c r="AB24" s="272"/>
      <c r="AC24" s="215">
        <v>0</v>
      </c>
      <c r="AD24" s="216"/>
      <c r="AE24" s="39">
        <v>2</v>
      </c>
      <c r="AF24" s="215">
        <v>23</v>
      </c>
      <c r="AG24" s="215"/>
      <c r="AH24" s="272" t="s">
        <v>635</v>
      </c>
      <c r="AI24" s="514"/>
      <c r="AJ24" s="27">
        <v>1</v>
      </c>
      <c r="AK24" s="223">
        <v>26</v>
      </c>
      <c r="AL24" s="222"/>
      <c r="AM24" s="215">
        <v>101</v>
      </c>
      <c r="AN24" s="217"/>
      <c r="AO24" s="219" t="s">
        <v>128</v>
      </c>
      <c r="AP24" s="217"/>
      <c r="AQ24" s="504">
        <f>(BB24+BD24+BF24)*AQ9</f>
        <v>67.2025832457002</v>
      </c>
      <c r="AR24" s="505"/>
      <c r="AS24" s="196"/>
      <c r="AT24" s="190"/>
      <c r="AU24" s="196"/>
      <c r="AV24" s="196"/>
      <c r="AW24" s="196"/>
      <c r="AX24" s="196"/>
      <c r="AY24" s="196"/>
      <c r="AZ24" s="196"/>
      <c r="BA24" s="23"/>
      <c r="BB24" s="266">
        <f t="shared" si="0"/>
        <v>4.1647769112062285</v>
      </c>
      <c r="BC24" s="382"/>
      <c r="BD24" s="539">
        <f t="shared" si="1"/>
        <v>2.8480617188192734</v>
      </c>
      <c r="BE24" s="540"/>
      <c r="BF24" s="382">
        <f t="shared" si="2"/>
        <v>1.5479999999999998</v>
      </c>
      <c r="BG24" s="382"/>
      <c r="BH24" s="13"/>
      <c r="BI24" s="13"/>
      <c r="BJ24" s="13"/>
    </row>
    <row r="25" spans="1:62" ht="11.25" customHeight="1">
      <c r="A25" s="443">
        <v>1000</v>
      </c>
      <c r="B25" s="444"/>
      <c r="C25" s="445">
        <v>870</v>
      </c>
      <c r="D25" s="446"/>
      <c r="E25" s="430">
        <v>140</v>
      </c>
      <c r="F25" s="424"/>
      <c r="G25" s="412">
        <v>270</v>
      </c>
      <c r="H25" s="424"/>
      <c r="I25" s="424">
        <v>750</v>
      </c>
      <c r="J25" s="411"/>
      <c r="K25" s="44">
        <v>9</v>
      </c>
      <c r="L25" s="411">
        <v>131</v>
      </c>
      <c r="M25" s="412"/>
      <c r="N25" s="45">
        <v>9</v>
      </c>
      <c r="O25" s="425">
        <v>330</v>
      </c>
      <c r="P25" s="426"/>
      <c r="Q25" s="424">
        <v>30</v>
      </c>
      <c r="R25" s="411"/>
      <c r="S25" s="411">
        <v>100</v>
      </c>
      <c r="T25" s="413"/>
      <c r="U25" s="440">
        <v>910</v>
      </c>
      <c r="V25" s="441"/>
      <c r="W25" s="411">
        <v>170</v>
      </c>
      <c r="X25" s="411"/>
      <c r="Y25" s="44">
        <v>12</v>
      </c>
      <c r="Z25" s="75">
        <v>9</v>
      </c>
      <c r="AA25" s="442">
        <v>720</v>
      </c>
      <c r="AB25" s="441"/>
      <c r="AC25" s="411">
        <v>0</v>
      </c>
      <c r="AD25" s="412"/>
      <c r="AE25" s="44">
        <v>2</v>
      </c>
      <c r="AF25" s="411">
        <v>23</v>
      </c>
      <c r="AG25" s="411"/>
      <c r="AH25" s="441" t="s">
        <v>635</v>
      </c>
      <c r="AI25" s="511"/>
      <c r="AJ25" s="29">
        <v>1</v>
      </c>
      <c r="AK25" s="438">
        <v>31</v>
      </c>
      <c r="AL25" s="439"/>
      <c r="AM25" s="411">
        <v>109</v>
      </c>
      <c r="AN25" s="413"/>
      <c r="AO25" s="414" t="s">
        <v>128</v>
      </c>
      <c r="AP25" s="413"/>
      <c r="AQ25" s="434">
        <f>(BB25+BD25+BF25)*AQ9</f>
        <v>78.71153044804845</v>
      </c>
      <c r="AR25" s="435"/>
      <c r="AS25" s="192"/>
      <c r="AT25" s="265"/>
      <c r="AU25" s="192"/>
      <c r="AV25" s="192"/>
      <c r="AW25" s="192"/>
      <c r="AX25" s="192"/>
      <c r="AY25" s="192"/>
      <c r="AZ25" s="192"/>
      <c r="BA25" s="20"/>
      <c r="BB25" s="268">
        <f t="shared" si="0"/>
        <v>4.882169826837629</v>
      </c>
      <c r="BC25" s="387"/>
      <c r="BD25" s="537">
        <f t="shared" si="1"/>
        <v>3.2883767270538944</v>
      </c>
      <c r="BE25" s="538"/>
      <c r="BF25" s="387">
        <f t="shared" si="2"/>
        <v>1.8564</v>
      </c>
      <c r="BG25" s="387"/>
      <c r="BH25" s="13"/>
      <c r="BI25" s="13"/>
      <c r="BJ25" s="13"/>
    </row>
    <row r="26" spans="1:62" ht="11.25" customHeight="1">
      <c r="A26" s="456">
        <v>1100</v>
      </c>
      <c r="B26" s="457"/>
      <c r="C26" s="452">
        <v>950</v>
      </c>
      <c r="D26" s="453"/>
      <c r="E26" s="208">
        <v>140</v>
      </c>
      <c r="F26" s="157"/>
      <c r="G26" s="216">
        <v>270</v>
      </c>
      <c r="H26" s="157"/>
      <c r="I26" s="157">
        <v>800</v>
      </c>
      <c r="J26" s="215"/>
      <c r="K26" s="39">
        <v>9</v>
      </c>
      <c r="L26" s="215">
        <v>131</v>
      </c>
      <c r="M26" s="216"/>
      <c r="N26" s="40">
        <v>9</v>
      </c>
      <c r="O26" s="423">
        <v>330</v>
      </c>
      <c r="P26" s="422"/>
      <c r="Q26" s="157">
        <v>30</v>
      </c>
      <c r="R26" s="215"/>
      <c r="S26" s="215">
        <v>100</v>
      </c>
      <c r="T26" s="217"/>
      <c r="U26" s="450">
        <v>990</v>
      </c>
      <c r="V26" s="272"/>
      <c r="W26" s="215">
        <v>170</v>
      </c>
      <c r="X26" s="215"/>
      <c r="Y26" s="39">
        <v>12</v>
      </c>
      <c r="Z26" s="28">
        <v>9</v>
      </c>
      <c r="AA26" s="449">
        <v>790</v>
      </c>
      <c r="AB26" s="272"/>
      <c r="AC26" s="215">
        <v>0</v>
      </c>
      <c r="AD26" s="216"/>
      <c r="AE26" s="39">
        <v>2</v>
      </c>
      <c r="AF26" s="215">
        <v>23</v>
      </c>
      <c r="AG26" s="215"/>
      <c r="AH26" s="272" t="s">
        <v>635</v>
      </c>
      <c r="AI26" s="514"/>
      <c r="AJ26" s="27">
        <v>1</v>
      </c>
      <c r="AK26" s="223">
        <v>32</v>
      </c>
      <c r="AL26" s="222"/>
      <c r="AM26" s="215">
        <v>115</v>
      </c>
      <c r="AN26" s="217"/>
      <c r="AO26" s="219" t="s">
        <v>128</v>
      </c>
      <c r="AP26" s="217"/>
      <c r="AQ26" s="454">
        <f>(BB26+BD26+BF26)*AQ9</f>
        <v>86.74710596013877</v>
      </c>
      <c r="AR26" s="455"/>
      <c r="AS26" s="215"/>
      <c r="AT26" s="216"/>
      <c r="AU26" s="215"/>
      <c r="AV26" s="215"/>
      <c r="AW26" s="215"/>
      <c r="AX26" s="215"/>
      <c r="AY26" s="215"/>
      <c r="AZ26" s="215"/>
      <c r="BA26" s="22"/>
      <c r="BB26" s="229">
        <f t="shared" si="0"/>
        <v>5.431592346755208</v>
      </c>
      <c r="BC26" s="379"/>
      <c r="BD26" s="535">
        <f t="shared" si="1"/>
        <v>3.599394399759285</v>
      </c>
      <c r="BE26" s="536"/>
      <c r="BF26" s="379">
        <f t="shared" si="2"/>
        <v>2.0196</v>
      </c>
      <c r="BG26" s="379"/>
      <c r="BH26" s="13"/>
      <c r="BI26" s="13"/>
      <c r="BJ26" s="13"/>
    </row>
    <row r="27" spans="1:62" ht="11.25" customHeight="1">
      <c r="A27" s="456">
        <v>1200</v>
      </c>
      <c r="B27" s="457"/>
      <c r="C27" s="452">
        <v>1040</v>
      </c>
      <c r="D27" s="453"/>
      <c r="E27" s="208">
        <v>140</v>
      </c>
      <c r="F27" s="157"/>
      <c r="G27" s="216">
        <v>270</v>
      </c>
      <c r="H27" s="157"/>
      <c r="I27" s="157">
        <v>850</v>
      </c>
      <c r="J27" s="215"/>
      <c r="K27" s="39">
        <v>12</v>
      </c>
      <c r="L27" s="215">
        <v>128</v>
      </c>
      <c r="M27" s="216"/>
      <c r="N27" s="40">
        <v>12</v>
      </c>
      <c r="O27" s="423">
        <v>350</v>
      </c>
      <c r="P27" s="422"/>
      <c r="Q27" s="157">
        <v>50</v>
      </c>
      <c r="R27" s="215"/>
      <c r="S27" s="215">
        <v>110</v>
      </c>
      <c r="T27" s="217"/>
      <c r="U27" s="450">
        <v>1080</v>
      </c>
      <c r="V27" s="272"/>
      <c r="W27" s="215">
        <v>170</v>
      </c>
      <c r="X27" s="215"/>
      <c r="Y27" s="39">
        <v>16</v>
      </c>
      <c r="Z27" s="28">
        <v>9</v>
      </c>
      <c r="AA27" s="449">
        <v>870</v>
      </c>
      <c r="AB27" s="272"/>
      <c r="AC27" s="215">
        <v>0</v>
      </c>
      <c r="AD27" s="216"/>
      <c r="AE27" s="39">
        <v>2</v>
      </c>
      <c r="AF27" s="215">
        <v>27</v>
      </c>
      <c r="AG27" s="215"/>
      <c r="AH27" s="272" t="s">
        <v>636</v>
      </c>
      <c r="AI27" s="514"/>
      <c r="AJ27" s="27">
        <v>1</v>
      </c>
      <c r="AK27" s="223">
        <v>45</v>
      </c>
      <c r="AL27" s="222"/>
      <c r="AM27" s="215">
        <v>148</v>
      </c>
      <c r="AN27" s="217"/>
      <c r="AO27" s="219" t="s">
        <v>129</v>
      </c>
      <c r="AP27" s="217"/>
      <c r="AQ27" s="454">
        <f>(BB27+BD27+BF27)*AQ9</f>
        <v>130.9558397545441</v>
      </c>
      <c r="AR27" s="455"/>
      <c r="AS27" s="215"/>
      <c r="AT27" s="216"/>
      <c r="AU27" s="215"/>
      <c r="AV27" s="215"/>
      <c r="AW27" s="215"/>
      <c r="AX27" s="215"/>
      <c r="AY27" s="215"/>
      <c r="AZ27" s="215"/>
      <c r="BA27" s="22"/>
      <c r="BB27" s="229">
        <f t="shared" si="0"/>
        <v>8.046796922165848</v>
      </c>
      <c r="BC27" s="379"/>
      <c r="BD27" s="535">
        <f t="shared" si="1"/>
        <v>5.697875658030852</v>
      </c>
      <c r="BE27" s="536"/>
      <c r="BF27" s="379">
        <f t="shared" si="2"/>
        <v>2.9375999999999998</v>
      </c>
      <c r="BG27" s="379"/>
      <c r="BH27" s="13"/>
      <c r="BI27" s="13"/>
      <c r="BJ27" s="13"/>
    </row>
    <row r="28" spans="1:71" ht="11.25" customHeight="1">
      <c r="A28" s="456">
        <v>1300</v>
      </c>
      <c r="B28" s="457"/>
      <c r="C28" s="452">
        <v>1130</v>
      </c>
      <c r="D28" s="453"/>
      <c r="E28" s="208">
        <v>160</v>
      </c>
      <c r="F28" s="157"/>
      <c r="G28" s="216">
        <v>310</v>
      </c>
      <c r="H28" s="157"/>
      <c r="I28" s="157">
        <v>900</v>
      </c>
      <c r="J28" s="215"/>
      <c r="K28" s="39">
        <v>12</v>
      </c>
      <c r="L28" s="215">
        <v>148</v>
      </c>
      <c r="M28" s="216"/>
      <c r="N28" s="40">
        <v>12</v>
      </c>
      <c r="O28" s="423">
        <v>390</v>
      </c>
      <c r="P28" s="422"/>
      <c r="Q28" s="157">
        <v>50</v>
      </c>
      <c r="R28" s="215"/>
      <c r="S28" s="215">
        <v>120</v>
      </c>
      <c r="T28" s="217"/>
      <c r="U28" s="450">
        <v>1180</v>
      </c>
      <c r="V28" s="272"/>
      <c r="W28" s="215">
        <v>190</v>
      </c>
      <c r="X28" s="215"/>
      <c r="Y28" s="39">
        <v>16</v>
      </c>
      <c r="Z28" s="28">
        <v>9</v>
      </c>
      <c r="AA28" s="449">
        <v>940</v>
      </c>
      <c r="AB28" s="272"/>
      <c r="AC28" s="215">
        <v>0</v>
      </c>
      <c r="AD28" s="216"/>
      <c r="AE28" s="39">
        <v>2</v>
      </c>
      <c r="AF28" s="215">
        <v>27</v>
      </c>
      <c r="AG28" s="215"/>
      <c r="AH28" s="272" t="s">
        <v>636</v>
      </c>
      <c r="AI28" s="514"/>
      <c r="AJ28" s="27">
        <v>1</v>
      </c>
      <c r="AK28" s="223">
        <v>59</v>
      </c>
      <c r="AL28" s="222"/>
      <c r="AM28" s="215">
        <v>173</v>
      </c>
      <c r="AN28" s="217"/>
      <c r="AO28" s="219" t="s">
        <v>128</v>
      </c>
      <c r="AP28" s="217"/>
      <c r="AQ28" s="454">
        <f>(BB28+BD28+BF28)*AQ9</f>
        <v>153.99290874307826</v>
      </c>
      <c r="AR28" s="455"/>
      <c r="AS28" s="215"/>
      <c r="AT28" s="216"/>
      <c r="AU28" s="215"/>
      <c r="AV28" s="215"/>
      <c r="AW28" s="215"/>
      <c r="AX28" s="215"/>
      <c r="AY28" s="215"/>
      <c r="AZ28" s="215"/>
      <c r="BA28" s="22"/>
      <c r="BB28" s="229">
        <f t="shared" si="0"/>
        <v>9.190581148593564</v>
      </c>
      <c r="BC28" s="379"/>
      <c r="BD28" s="535">
        <f t="shared" si="1"/>
        <v>6.8391499014801</v>
      </c>
      <c r="BE28" s="536"/>
      <c r="BF28" s="379">
        <f t="shared" si="2"/>
        <v>3.5872</v>
      </c>
      <c r="BG28" s="379"/>
      <c r="BH28" s="13"/>
      <c r="BI28" s="13"/>
      <c r="BJ28" s="13"/>
      <c r="BO28" s="123" t="str">
        <f>AH9</f>
        <v>Size</v>
      </c>
      <c r="BP28" s="120" t="s">
        <v>448</v>
      </c>
      <c r="BQ28" s="123" t="str">
        <f>AE8</f>
        <v>No.</v>
      </c>
      <c r="BR28" s="120" t="s">
        <v>448</v>
      </c>
      <c r="BS28" s="123" t="str">
        <f>"Φ"&amp;AF8</f>
        <v>Φd</v>
      </c>
    </row>
    <row r="29" spans="1:71" ht="11.25" customHeight="1">
      <c r="A29" s="451">
        <v>1400</v>
      </c>
      <c r="B29" s="179"/>
      <c r="C29" s="452">
        <v>1210</v>
      </c>
      <c r="D29" s="453"/>
      <c r="E29" s="208">
        <v>160</v>
      </c>
      <c r="F29" s="157"/>
      <c r="G29" s="216">
        <v>310</v>
      </c>
      <c r="H29" s="157"/>
      <c r="I29" s="157">
        <v>950</v>
      </c>
      <c r="J29" s="215"/>
      <c r="K29" s="39">
        <v>12</v>
      </c>
      <c r="L29" s="215">
        <v>148</v>
      </c>
      <c r="M29" s="216"/>
      <c r="N29" s="40">
        <v>12</v>
      </c>
      <c r="O29" s="423">
        <v>390</v>
      </c>
      <c r="P29" s="422"/>
      <c r="Q29" s="157">
        <v>50</v>
      </c>
      <c r="R29" s="215"/>
      <c r="S29" s="215">
        <v>120</v>
      </c>
      <c r="T29" s="217"/>
      <c r="U29" s="450">
        <v>1260</v>
      </c>
      <c r="V29" s="272"/>
      <c r="W29" s="215">
        <v>190</v>
      </c>
      <c r="X29" s="215"/>
      <c r="Y29" s="39">
        <v>16</v>
      </c>
      <c r="Z29" s="28">
        <v>9</v>
      </c>
      <c r="AA29" s="449">
        <v>1010</v>
      </c>
      <c r="AB29" s="272"/>
      <c r="AC29" s="215">
        <v>0</v>
      </c>
      <c r="AD29" s="216"/>
      <c r="AE29" s="39">
        <v>2</v>
      </c>
      <c r="AF29" s="215">
        <v>27</v>
      </c>
      <c r="AG29" s="215"/>
      <c r="AH29" s="272" t="s">
        <v>636</v>
      </c>
      <c r="AI29" s="514"/>
      <c r="AJ29" s="27">
        <v>1</v>
      </c>
      <c r="AK29" s="223">
        <v>59</v>
      </c>
      <c r="AL29" s="222"/>
      <c r="AM29" s="215">
        <v>173</v>
      </c>
      <c r="AN29" s="217"/>
      <c r="AO29" s="219" t="s">
        <v>128</v>
      </c>
      <c r="AP29" s="217"/>
      <c r="AQ29" s="447">
        <f>(BB29+BD29+BF29)*AQ9</f>
        <v>166.51509618528195</v>
      </c>
      <c r="AR29" s="448"/>
      <c r="AS29" s="196"/>
      <c r="AT29" s="190"/>
      <c r="AU29" s="196"/>
      <c r="AV29" s="196"/>
      <c r="AW29" s="196"/>
      <c r="AX29" s="196"/>
      <c r="AY29" s="196"/>
      <c r="AZ29" s="196"/>
      <c r="BA29" s="23"/>
      <c r="BB29" s="257">
        <f>((2*A29/2*COS(30/180*PI())+C29)/2*(I29-A29/2*SIN(30/180*PI()))-(PI()/4*A29^2*120/360-2*A29/2*COS(30/180*PI())*A29/2*SIN(30/180*PI()))+(I29-A29/2*SIN(30/180*PI())+IF(AJ29&lt;=2,(I29-A29/2)*AJ29,(I29-A29/2)*(AJ29-2)+(I29-A29/2*SIN(30/180*PI())+I29-A29/2)/2*2))*(G29+E29)/2)*K29/10^9*1000</f>
        <v>10.052475808290076</v>
      </c>
      <c r="BC29" s="376"/>
      <c r="BD29" s="541">
        <f t="shared" si="1"/>
        <v>7.329238355440107</v>
      </c>
      <c r="BE29" s="542"/>
      <c r="BF29" s="376">
        <f t="shared" si="2"/>
        <v>3.8304</v>
      </c>
      <c r="BG29" s="376"/>
      <c r="BH29" s="13"/>
      <c r="BI29" s="13"/>
      <c r="BJ29" s="13"/>
      <c r="BK29" s="127" t="s">
        <v>671</v>
      </c>
      <c r="BO29" s="126">
        <v>31</v>
      </c>
      <c r="BQ29" s="126">
        <v>32</v>
      </c>
      <c r="BS29" s="126">
        <v>33</v>
      </c>
    </row>
    <row r="30" spans="1:63" ht="11.25" customHeight="1">
      <c r="A30" s="443">
        <v>1500</v>
      </c>
      <c r="B30" s="444"/>
      <c r="C30" s="445">
        <v>1300</v>
      </c>
      <c r="D30" s="446"/>
      <c r="E30" s="430">
        <v>180</v>
      </c>
      <c r="F30" s="424"/>
      <c r="G30" s="412">
        <v>340</v>
      </c>
      <c r="H30" s="424"/>
      <c r="I30" s="424">
        <v>1000</v>
      </c>
      <c r="J30" s="411"/>
      <c r="K30" s="44">
        <v>12</v>
      </c>
      <c r="L30" s="411">
        <v>168</v>
      </c>
      <c r="M30" s="412"/>
      <c r="N30" s="45">
        <v>12</v>
      </c>
      <c r="O30" s="425">
        <v>420</v>
      </c>
      <c r="P30" s="426"/>
      <c r="Q30" s="424">
        <v>50</v>
      </c>
      <c r="R30" s="411"/>
      <c r="S30" s="411">
        <v>130</v>
      </c>
      <c r="T30" s="413"/>
      <c r="U30" s="440">
        <v>1350</v>
      </c>
      <c r="V30" s="441"/>
      <c r="W30" s="411">
        <v>210</v>
      </c>
      <c r="X30" s="411"/>
      <c r="Y30" s="44">
        <v>16</v>
      </c>
      <c r="Z30" s="75">
        <v>9</v>
      </c>
      <c r="AA30" s="442">
        <v>1080</v>
      </c>
      <c r="AB30" s="441"/>
      <c r="AC30" s="411">
        <v>0</v>
      </c>
      <c r="AD30" s="412"/>
      <c r="AE30" s="44">
        <v>2</v>
      </c>
      <c r="AF30" s="411">
        <v>35</v>
      </c>
      <c r="AG30" s="411"/>
      <c r="AH30" s="441" t="s">
        <v>637</v>
      </c>
      <c r="AI30" s="511"/>
      <c r="AJ30" s="29">
        <v>2</v>
      </c>
      <c r="AK30" s="438">
        <v>94</v>
      </c>
      <c r="AL30" s="439"/>
      <c r="AM30" s="411">
        <v>227</v>
      </c>
      <c r="AN30" s="413"/>
      <c r="AO30" s="414" t="s">
        <v>128</v>
      </c>
      <c r="AP30" s="413"/>
      <c r="AQ30" s="512">
        <f>(BB30+BD30+BF30)*AQ9</f>
        <v>196.17381094816815</v>
      </c>
      <c r="AR30" s="513"/>
      <c r="AS30" s="192"/>
      <c r="AT30" s="265"/>
      <c r="AU30" s="192"/>
      <c r="AV30" s="192"/>
      <c r="AW30" s="192"/>
      <c r="AX30" s="192"/>
      <c r="AY30" s="192"/>
      <c r="AZ30" s="192"/>
      <c r="BA30" s="20"/>
      <c r="BB30" s="320">
        <f t="shared" si="0"/>
        <v>12.033480901255395</v>
      </c>
      <c r="BC30" s="543"/>
      <c r="BD30" s="544">
        <f t="shared" si="1"/>
        <v>8.42081348704628</v>
      </c>
      <c r="BE30" s="545"/>
      <c r="BF30" s="543">
        <f t="shared" si="2"/>
        <v>4.5360000000000005</v>
      </c>
      <c r="BG30" s="543"/>
      <c r="BH30" s="13"/>
      <c r="BI30" s="13"/>
      <c r="BJ30" s="13"/>
      <c r="BK30" s="126">
        <v>6</v>
      </c>
    </row>
    <row r="31" spans="1:71" ht="11.25" customHeight="1">
      <c r="A31" s="456">
        <v>1600</v>
      </c>
      <c r="B31" s="457"/>
      <c r="C31" s="452">
        <v>1390</v>
      </c>
      <c r="D31" s="453"/>
      <c r="E31" s="208">
        <v>180</v>
      </c>
      <c r="F31" s="157"/>
      <c r="G31" s="216">
        <v>340</v>
      </c>
      <c r="H31" s="157"/>
      <c r="I31" s="157">
        <v>1050</v>
      </c>
      <c r="J31" s="215"/>
      <c r="K31" s="39">
        <v>12</v>
      </c>
      <c r="L31" s="215">
        <v>168</v>
      </c>
      <c r="M31" s="216"/>
      <c r="N31" s="40">
        <v>12</v>
      </c>
      <c r="O31" s="423">
        <v>420</v>
      </c>
      <c r="P31" s="422"/>
      <c r="Q31" s="157">
        <v>50</v>
      </c>
      <c r="R31" s="215"/>
      <c r="S31" s="215">
        <v>130</v>
      </c>
      <c r="T31" s="217"/>
      <c r="U31" s="450">
        <v>1440</v>
      </c>
      <c r="V31" s="272"/>
      <c r="W31" s="215">
        <v>210</v>
      </c>
      <c r="X31" s="215"/>
      <c r="Y31" s="39">
        <v>16</v>
      </c>
      <c r="Z31" s="28">
        <v>9</v>
      </c>
      <c r="AA31" s="449">
        <v>1160</v>
      </c>
      <c r="AB31" s="272"/>
      <c r="AC31" s="215">
        <v>0</v>
      </c>
      <c r="AD31" s="216"/>
      <c r="AE31" s="39">
        <v>2</v>
      </c>
      <c r="AF31" s="215">
        <v>35</v>
      </c>
      <c r="AG31" s="215"/>
      <c r="AH31" s="272" t="s">
        <v>637</v>
      </c>
      <c r="AI31" s="514"/>
      <c r="AJ31" s="27">
        <v>2</v>
      </c>
      <c r="AK31" s="223">
        <v>95</v>
      </c>
      <c r="AL31" s="222"/>
      <c r="AM31" s="215">
        <v>233</v>
      </c>
      <c r="AN31" s="217"/>
      <c r="AO31" s="219" t="s">
        <v>128</v>
      </c>
      <c r="AP31" s="217"/>
      <c r="AQ31" s="454">
        <f>(BB31+BD31+BF31)*AQ9</f>
        <v>210.44749022066023</v>
      </c>
      <c r="AR31" s="455"/>
      <c r="AS31" s="215"/>
      <c r="AT31" s="216"/>
      <c r="AU31" s="215"/>
      <c r="AV31" s="215"/>
      <c r="AW31" s="215"/>
      <c r="AX31" s="215"/>
      <c r="AY31" s="215"/>
      <c r="AZ31" s="215"/>
      <c r="BA31" s="22"/>
      <c r="BB31" s="229">
        <f t="shared" si="0"/>
        <v>13.021596427489518</v>
      </c>
      <c r="BC31" s="379"/>
      <c r="BD31" s="535">
        <f t="shared" si="1"/>
        <v>8.948601052849364</v>
      </c>
      <c r="BE31" s="536"/>
      <c r="BF31" s="379">
        <f t="shared" si="2"/>
        <v>4.8384</v>
      </c>
      <c r="BG31" s="379"/>
      <c r="BH31" s="13"/>
      <c r="BI31" s="13"/>
      <c r="BS31" s="13"/>
    </row>
    <row r="32" spans="1:71" ht="11.25" customHeight="1">
      <c r="A32" s="456">
        <v>1700</v>
      </c>
      <c r="B32" s="457"/>
      <c r="C32" s="452">
        <v>1470</v>
      </c>
      <c r="D32" s="453"/>
      <c r="E32" s="208">
        <v>180</v>
      </c>
      <c r="F32" s="157"/>
      <c r="G32" s="216">
        <v>340</v>
      </c>
      <c r="H32" s="157"/>
      <c r="I32" s="157">
        <v>1100</v>
      </c>
      <c r="J32" s="215"/>
      <c r="K32" s="39">
        <v>12</v>
      </c>
      <c r="L32" s="215">
        <v>168</v>
      </c>
      <c r="M32" s="216"/>
      <c r="N32" s="40">
        <v>12</v>
      </c>
      <c r="O32" s="423">
        <v>420</v>
      </c>
      <c r="P32" s="422"/>
      <c r="Q32" s="157">
        <v>50</v>
      </c>
      <c r="R32" s="215"/>
      <c r="S32" s="215">
        <v>130</v>
      </c>
      <c r="T32" s="217"/>
      <c r="U32" s="450">
        <v>1520</v>
      </c>
      <c r="V32" s="272"/>
      <c r="W32" s="215">
        <v>210</v>
      </c>
      <c r="X32" s="215"/>
      <c r="Y32" s="39">
        <v>16</v>
      </c>
      <c r="Z32" s="28">
        <v>9</v>
      </c>
      <c r="AA32" s="449">
        <v>1220</v>
      </c>
      <c r="AB32" s="272"/>
      <c r="AC32" s="215">
        <v>0</v>
      </c>
      <c r="AD32" s="216"/>
      <c r="AE32" s="39">
        <v>2</v>
      </c>
      <c r="AF32" s="215">
        <v>35</v>
      </c>
      <c r="AG32" s="215"/>
      <c r="AH32" s="272" t="s">
        <v>637</v>
      </c>
      <c r="AI32" s="514"/>
      <c r="AJ32" s="27">
        <v>2</v>
      </c>
      <c r="AK32" s="223">
        <v>96</v>
      </c>
      <c r="AL32" s="222"/>
      <c r="AM32" s="215">
        <v>240</v>
      </c>
      <c r="AN32" s="217"/>
      <c r="AO32" s="219" t="s">
        <v>129</v>
      </c>
      <c r="AP32" s="217"/>
      <c r="AQ32" s="454">
        <f>(BB32+BD32+BF32)*AQ9</f>
        <v>224.47005139431235</v>
      </c>
      <c r="AR32" s="455"/>
      <c r="AS32" s="215"/>
      <c r="AT32" s="216"/>
      <c r="AU32" s="215"/>
      <c r="AV32" s="215"/>
      <c r="AW32" s="215"/>
      <c r="AX32" s="215"/>
      <c r="AY32" s="215"/>
      <c r="AZ32" s="215"/>
      <c r="BA32" s="22"/>
      <c r="BB32" s="229">
        <f t="shared" si="0"/>
        <v>14.01132238699244</v>
      </c>
      <c r="BC32" s="379"/>
      <c r="BD32" s="535">
        <f t="shared" si="1"/>
        <v>9.476388618652447</v>
      </c>
      <c r="BE32" s="536"/>
      <c r="BF32" s="379">
        <f t="shared" si="2"/>
        <v>5.1072</v>
      </c>
      <c r="BG32" s="379"/>
      <c r="BH32" s="13"/>
      <c r="BI32" s="13"/>
      <c r="BS32" s="13"/>
    </row>
    <row r="33" spans="1:71" ht="11.25" customHeight="1">
      <c r="A33" s="456">
        <v>1800</v>
      </c>
      <c r="B33" s="457"/>
      <c r="C33" s="452">
        <v>1560</v>
      </c>
      <c r="D33" s="453"/>
      <c r="E33" s="208">
        <v>180</v>
      </c>
      <c r="F33" s="157"/>
      <c r="G33" s="216">
        <v>340</v>
      </c>
      <c r="H33" s="157"/>
      <c r="I33" s="157">
        <v>1150</v>
      </c>
      <c r="J33" s="215"/>
      <c r="K33" s="39">
        <v>12</v>
      </c>
      <c r="L33" s="215">
        <v>168</v>
      </c>
      <c r="M33" s="216"/>
      <c r="N33" s="40">
        <v>12</v>
      </c>
      <c r="O33" s="423">
        <v>420</v>
      </c>
      <c r="P33" s="422"/>
      <c r="Q33" s="157">
        <v>50</v>
      </c>
      <c r="R33" s="215"/>
      <c r="S33" s="215">
        <v>130</v>
      </c>
      <c r="T33" s="217"/>
      <c r="U33" s="450">
        <v>1610</v>
      </c>
      <c r="V33" s="272"/>
      <c r="W33" s="215">
        <v>210</v>
      </c>
      <c r="X33" s="215"/>
      <c r="Y33" s="39">
        <v>16</v>
      </c>
      <c r="Z33" s="28">
        <v>9</v>
      </c>
      <c r="AA33" s="449">
        <v>1300</v>
      </c>
      <c r="AB33" s="272"/>
      <c r="AC33" s="215">
        <v>0</v>
      </c>
      <c r="AD33" s="216"/>
      <c r="AE33" s="39">
        <v>2</v>
      </c>
      <c r="AF33" s="215">
        <v>35</v>
      </c>
      <c r="AG33" s="215"/>
      <c r="AH33" s="272" t="s">
        <v>637</v>
      </c>
      <c r="AI33" s="514"/>
      <c r="AJ33" s="27">
        <v>2</v>
      </c>
      <c r="AK33" s="223">
        <v>97</v>
      </c>
      <c r="AL33" s="222"/>
      <c r="AM33" s="215">
        <v>247</v>
      </c>
      <c r="AN33" s="217"/>
      <c r="AO33" s="219" t="s">
        <v>128</v>
      </c>
      <c r="AP33" s="217"/>
      <c r="AQ33" s="454">
        <f>(BB33+BD33+BF33)*AQ9</f>
        <v>239.39308946912467</v>
      </c>
      <c r="AR33" s="455"/>
      <c r="AS33" s="215"/>
      <c r="AT33" s="216"/>
      <c r="AU33" s="215"/>
      <c r="AV33" s="215"/>
      <c r="AW33" s="215"/>
      <c r="AX33" s="215"/>
      <c r="AY33" s="215"/>
      <c r="AZ33" s="215"/>
      <c r="BA33" s="22"/>
      <c r="BB33" s="229">
        <f t="shared" si="0"/>
        <v>15.082158779764171</v>
      </c>
      <c r="BC33" s="379"/>
      <c r="BD33" s="535">
        <f t="shared" si="1"/>
        <v>10.004176184455535</v>
      </c>
      <c r="BE33" s="536"/>
      <c r="BF33" s="379">
        <f t="shared" si="2"/>
        <v>5.409599999999999</v>
      </c>
      <c r="BG33" s="379"/>
      <c r="BH33" s="13"/>
      <c r="BI33" s="13"/>
      <c r="BS33" s="13"/>
    </row>
    <row r="34" spans="1:71" ht="11.25" customHeight="1">
      <c r="A34" s="460">
        <v>1900</v>
      </c>
      <c r="B34" s="461"/>
      <c r="C34" s="452">
        <v>1650</v>
      </c>
      <c r="D34" s="453"/>
      <c r="E34" s="208">
        <v>180</v>
      </c>
      <c r="F34" s="157"/>
      <c r="G34" s="216">
        <v>370</v>
      </c>
      <c r="H34" s="157"/>
      <c r="I34" s="157">
        <v>1200</v>
      </c>
      <c r="J34" s="215"/>
      <c r="K34" s="39">
        <v>12</v>
      </c>
      <c r="L34" s="215">
        <v>168</v>
      </c>
      <c r="M34" s="216"/>
      <c r="N34" s="40">
        <v>12</v>
      </c>
      <c r="O34" s="423">
        <v>450</v>
      </c>
      <c r="P34" s="422"/>
      <c r="Q34" s="157">
        <v>50</v>
      </c>
      <c r="R34" s="215"/>
      <c r="S34" s="215">
        <v>130</v>
      </c>
      <c r="T34" s="217"/>
      <c r="U34" s="450">
        <v>1700</v>
      </c>
      <c r="V34" s="272"/>
      <c r="W34" s="215">
        <v>210</v>
      </c>
      <c r="X34" s="215"/>
      <c r="Y34" s="39">
        <v>16</v>
      </c>
      <c r="Z34" s="28">
        <v>9</v>
      </c>
      <c r="AA34" s="449">
        <v>1370</v>
      </c>
      <c r="AB34" s="272"/>
      <c r="AC34" s="215">
        <v>0</v>
      </c>
      <c r="AD34" s="216"/>
      <c r="AE34" s="39">
        <v>2</v>
      </c>
      <c r="AF34" s="215">
        <v>35</v>
      </c>
      <c r="AG34" s="215"/>
      <c r="AH34" s="272" t="s">
        <v>637</v>
      </c>
      <c r="AI34" s="514"/>
      <c r="AJ34" s="27">
        <v>2</v>
      </c>
      <c r="AK34" s="223">
        <v>98</v>
      </c>
      <c r="AL34" s="222"/>
      <c r="AM34" s="215">
        <v>254</v>
      </c>
      <c r="AN34" s="217"/>
      <c r="AO34" s="219" t="s">
        <v>128</v>
      </c>
      <c r="AP34" s="217"/>
      <c r="AQ34" s="504">
        <f>(BB34+BD34+BF34)*AQ9</f>
        <v>262.2830419764921</v>
      </c>
      <c r="AR34" s="505"/>
      <c r="AS34" s="233"/>
      <c r="AT34" s="235"/>
      <c r="AU34" s="233"/>
      <c r="AV34" s="233"/>
      <c r="AW34" s="233"/>
      <c r="AX34" s="233"/>
      <c r="AY34" s="233"/>
      <c r="AZ34" s="233"/>
      <c r="BA34" s="17"/>
      <c r="BB34" s="266">
        <f t="shared" si="0"/>
        <v>16.4156056058047</v>
      </c>
      <c r="BC34" s="382"/>
      <c r="BD34" s="539">
        <f t="shared" si="1"/>
        <v>11.284246875277093</v>
      </c>
      <c r="BE34" s="540"/>
      <c r="BF34" s="382">
        <f t="shared" si="2"/>
        <v>5.712</v>
      </c>
      <c r="BG34" s="382"/>
      <c r="BH34" s="13"/>
      <c r="BI34" s="13"/>
      <c r="BL34" s="123" t="str">
        <f>O8</f>
        <v>E</v>
      </c>
      <c r="BM34" s="124">
        <v>11</v>
      </c>
      <c r="BS34" s="13"/>
    </row>
    <row r="35" spans="1:71" ht="11.25" customHeight="1">
      <c r="A35" s="458">
        <v>2000</v>
      </c>
      <c r="B35" s="459"/>
      <c r="C35" s="445">
        <v>1730</v>
      </c>
      <c r="D35" s="446"/>
      <c r="E35" s="430">
        <v>180</v>
      </c>
      <c r="F35" s="424"/>
      <c r="G35" s="412">
        <v>370</v>
      </c>
      <c r="H35" s="424"/>
      <c r="I35" s="424">
        <v>1250</v>
      </c>
      <c r="J35" s="411"/>
      <c r="K35" s="44">
        <v>16</v>
      </c>
      <c r="L35" s="411">
        <v>164</v>
      </c>
      <c r="M35" s="412"/>
      <c r="N35" s="45">
        <v>16</v>
      </c>
      <c r="O35" s="425">
        <v>470</v>
      </c>
      <c r="P35" s="426"/>
      <c r="Q35" s="424">
        <v>50</v>
      </c>
      <c r="R35" s="411"/>
      <c r="S35" s="411">
        <v>140</v>
      </c>
      <c r="T35" s="413"/>
      <c r="U35" s="440">
        <v>1800</v>
      </c>
      <c r="V35" s="441"/>
      <c r="W35" s="411">
        <v>220</v>
      </c>
      <c r="X35" s="411"/>
      <c r="Y35" s="44">
        <v>19</v>
      </c>
      <c r="Z35" s="75">
        <v>9</v>
      </c>
      <c r="AA35" s="442">
        <v>1440</v>
      </c>
      <c r="AB35" s="441"/>
      <c r="AC35" s="411">
        <v>0</v>
      </c>
      <c r="AD35" s="412"/>
      <c r="AE35" s="44">
        <v>2</v>
      </c>
      <c r="AF35" s="411">
        <v>41</v>
      </c>
      <c r="AG35" s="411"/>
      <c r="AH35" s="441" t="s">
        <v>638</v>
      </c>
      <c r="AI35" s="511"/>
      <c r="AJ35" s="29">
        <v>2</v>
      </c>
      <c r="AK35" s="438">
        <v>130</v>
      </c>
      <c r="AL35" s="439"/>
      <c r="AM35" s="411">
        <v>330</v>
      </c>
      <c r="AN35" s="413"/>
      <c r="AO35" s="414" t="s">
        <v>128</v>
      </c>
      <c r="AP35" s="413"/>
      <c r="AQ35" s="434">
        <f>(BB35+BD35+BF35)*AQ9</f>
        <v>372.0853030060021</v>
      </c>
      <c r="AR35" s="435"/>
      <c r="AS35" s="322"/>
      <c r="AT35" s="317"/>
      <c r="AU35" s="322"/>
      <c r="AV35" s="322"/>
      <c r="AW35" s="322"/>
      <c r="AX35" s="322"/>
      <c r="AY35" s="322"/>
      <c r="AZ35" s="322"/>
      <c r="BA35" s="21"/>
      <c r="BB35" s="268">
        <f t="shared" si="0"/>
        <v>23.373550486818726</v>
      </c>
      <c r="BC35" s="387"/>
      <c r="BD35" s="537">
        <f t="shared" si="1"/>
        <v>16.501851169996826</v>
      </c>
      <c r="BE35" s="538"/>
      <c r="BF35" s="387">
        <f t="shared" si="2"/>
        <v>7.524</v>
      </c>
      <c r="BG35" s="387"/>
      <c r="BH35" s="13"/>
      <c r="BI35" s="13"/>
      <c r="BK35" s="125" t="str">
        <f>S8</f>
        <v>G</v>
      </c>
      <c r="BL35" s="129">
        <v>95</v>
      </c>
      <c r="BS35" s="13"/>
    </row>
    <row r="36" spans="1:71" ht="11.25" customHeight="1">
      <c r="A36" s="456">
        <v>2200</v>
      </c>
      <c r="B36" s="457"/>
      <c r="C36" s="452">
        <v>1910</v>
      </c>
      <c r="D36" s="453"/>
      <c r="E36" s="208">
        <v>180</v>
      </c>
      <c r="F36" s="157"/>
      <c r="G36" s="216">
        <v>370</v>
      </c>
      <c r="H36" s="157"/>
      <c r="I36" s="157">
        <v>1350</v>
      </c>
      <c r="J36" s="215"/>
      <c r="K36" s="39">
        <v>16</v>
      </c>
      <c r="L36" s="215">
        <v>164</v>
      </c>
      <c r="M36" s="216"/>
      <c r="N36" s="40">
        <v>16</v>
      </c>
      <c r="O36" s="423">
        <v>470</v>
      </c>
      <c r="P36" s="422"/>
      <c r="Q36" s="157">
        <v>50</v>
      </c>
      <c r="R36" s="215"/>
      <c r="S36" s="215">
        <v>140</v>
      </c>
      <c r="T36" s="217"/>
      <c r="U36" s="450">
        <v>1980</v>
      </c>
      <c r="V36" s="272"/>
      <c r="W36" s="215">
        <v>220</v>
      </c>
      <c r="X36" s="215"/>
      <c r="Y36" s="39">
        <v>19</v>
      </c>
      <c r="Z36" s="28">
        <v>9</v>
      </c>
      <c r="AA36" s="449">
        <v>1590</v>
      </c>
      <c r="AB36" s="272"/>
      <c r="AC36" s="215">
        <v>0</v>
      </c>
      <c r="AD36" s="216"/>
      <c r="AE36" s="39">
        <v>2</v>
      </c>
      <c r="AF36" s="215">
        <v>41</v>
      </c>
      <c r="AG36" s="215"/>
      <c r="AH36" s="272" t="s">
        <v>638</v>
      </c>
      <c r="AI36" s="514"/>
      <c r="AJ36" s="27">
        <v>2</v>
      </c>
      <c r="AK36" s="223">
        <v>132</v>
      </c>
      <c r="AL36" s="222"/>
      <c r="AM36" s="215">
        <v>346</v>
      </c>
      <c r="AN36" s="217"/>
      <c r="AO36" s="219" t="s">
        <v>128</v>
      </c>
      <c r="AP36" s="217"/>
      <c r="AQ36" s="454">
        <f>(BB36+BD36+BF36)*AQ9</f>
        <v>415.9195424072988</v>
      </c>
      <c r="AR36" s="455"/>
      <c r="AS36" s="215"/>
      <c r="AT36" s="216"/>
      <c r="AU36" s="215"/>
      <c r="AV36" s="215"/>
      <c r="AW36" s="215"/>
      <c r="AX36" s="215"/>
      <c r="AY36" s="215"/>
      <c r="AZ36" s="215"/>
      <c r="BA36" s="22"/>
      <c r="BB36" s="229">
        <f t="shared" si="0"/>
        <v>26.630144911385504</v>
      </c>
      <c r="BC36" s="379"/>
      <c r="BD36" s="535">
        <f t="shared" si="1"/>
        <v>18.076836286996514</v>
      </c>
      <c r="BE36" s="536"/>
      <c r="BF36" s="379">
        <f t="shared" si="2"/>
        <v>8.276399999999999</v>
      </c>
      <c r="BG36" s="379"/>
      <c r="BH36" s="13"/>
      <c r="BI36" s="13"/>
      <c r="BL36" s="123" t="str">
        <f>G8</f>
        <v>C</v>
      </c>
      <c r="BO36" s="120" t="str">
        <f>"1/2 ( "&amp;BL34&amp;" - "&amp;BL36&amp;" )"</f>
        <v>1/2 ( E - C )</v>
      </c>
      <c r="BS36" s="13"/>
    </row>
    <row r="37" spans="1:71" ht="11.25" customHeight="1">
      <c r="A37" s="456">
        <v>2400</v>
      </c>
      <c r="B37" s="457"/>
      <c r="C37" s="452">
        <v>2080</v>
      </c>
      <c r="D37" s="453"/>
      <c r="E37" s="208">
        <v>200</v>
      </c>
      <c r="F37" s="157"/>
      <c r="G37" s="216">
        <v>420</v>
      </c>
      <c r="H37" s="157"/>
      <c r="I37" s="157">
        <v>1450</v>
      </c>
      <c r="J37" s="215"/>
      <c r="K37" s="39">
        <v>16</v>
      </c>
      <c r="L37" s="215">
        <v>184</v>
      </c>
      <c r="M37" s="216"/>
      <c r="N37" s="40">
        <v>16</v>
      </c>
      <c r="O37" s="423">
        <v>520</v>
      </c>
      <c r="P37" s="422"/>
      <c r="Q37" s="157">
        <v>50</v>
      </c>
      <c r="R37" s="215"/>
      <c r="S37" s="215">
        <v>150</v>
      </c>
      <c r="T37" s="217"/>
      <c r="U37" s="450">
        <v>2150</v>
      </c>
      <c r="V37" s="272"/>
      <c r="W37" s="215">
        <v>240</v>
      </c>
      <c r="X37" s="215"/>
      <c r="Y37" s="39">
        <v>19</v>
      </c>
      <c r="Z37" s="28">
        <v>9</v>
      </c>
      <c r="AA37" s="449">
        <v>1730</v>
      </c>
      <c r="AB37" s="272"/>
      <c r="AC37" s="215">
        <v>0</v>
      </c>
      <c r="AD37" s="216"/>
      <c r="AE37" s="39">
        <v>2</v>
      </c>
      <c r="AF37" s="215">
        <v>41</v>
      </c>
      <c r="AG37" s="215"/>
      <c r="AH37" s="272" t="s">
        <v>66</v>
      </c>
      <c r="AI37" s="514"/>
      <c r="AJ37" s="27">
        <v>2</v>
      </c>
      <c r="AK37" s="223">
        <v>162</v>
      </c>
      <c r="AL37" s="222"/>
      <c r="AM37" s="215">
        <v>392</v>
      </c>
      <c r="AN37" s="217"/>
      <c r="AO37" s="219" t="s">
        <v>129</v>
      </c>
      <c r="AP37" s="217"/>
      <c r="AQ37" s="454">
        <f>(BB37+BD37+BF37)*AQ9</f>
        <v>489.4142867730844</v>
      </c>
      <c r="AR37" s="455"/>
      <c r="AS37" s="215"/>
      <c r="AT37" s="216"/>
      <c r="AU37" s="215"/>
      <c r="AV37" s="215"/>
      <c r="AW37" s="215"/>
      <c r="AX37" s="215"/>
      <c r="AY37" s="215"/>
      <c r="AZ37" s="215"/>
      <c r="BA37" s="22"/>
      <c r="BB37" s="229">
        <f t="shared" si="0"/>
        <v>30.799328313385892</v>
      </c>
      <c r="BC37" s="379"/>
      <c r="BD37" s="535">
        <f t="shared" si="1"/>
        <v>21.74244070229366</v>
      </c>
      <c r="BE37" s="536"/>
      <c r="BF37" s="379">
        <f t="shared" si="2"/>
        <v>9.804</v>
      </c>
      <c r="BG37" s="379"/>
      <c r="BH37" s="13"/>
      <c r="BI37" s="13"/>
      <c r="BL37" s="129">
        <v>93</v>
      </c>
      <c r="BS37" s="13"/>
    </row>
    <row r="38" spans="1:71" ht="11.25" customHeight="1">
      <c r="A38" s="456">
        <v>2600</v>
      </c>
      <c r="B38" s="457"/>
      <c r="C38" s="452">
        <v>2250</v>
      </c>
      <c r="D38" s="453"/>
      <c r="E38" s="208">
        <v>200</v>
      </c>
      <c r="F38" s="157"/>
      <c r="G38" s="216">
        <v>420</v>
      </c>
      <c r="H38" s="157"/>
      <c r="I38" s="157">
        <v>1550</v>
      </c>
      <c r="J38" s="215"/>
      <c r="K38" s="39">
        <v>16</v>
      </c>
      <c r="L38" s="215">
        <v>184</v>
      </c>
      <c r="M38" s="216"/>
      <c r="N38" s="40">
        <v>16</v>
      </c>
      <c r="O38" s="423">
        <v>520</v>
      </c>
      <c r="P38" s="422"/>
      <c r="Q38" s="157">
        <v>50</v>
      </c>
      <c r="R38" s="215"/>
      <c r="S38" s="215">
        <v>150</v>
      </c>
      <c r="T38" s="217"/>
      <c r="U38" s="450">
        <v>2320</v>
      </c>
      <c r="V38" s="272"/>
      <c r="W38" s="215">
        <v>240</v>
      </c>
      <c r="X38" s="215"/>
      <c r="Y38" s="39">
        <v>19</v>
      </c>
      <c r="Z38" s="28">
        <v>9</v>
      </c>
      <c r="AA38" s="449">
        <v>1870</v>
      </c>
      <c r="AB38" s="272"/>
      <c r="AC38" s="215">
        <v>0</v>
      </c>
      <c r="AD38" s="216"/>
      <c r="AE38" s="39">
        <v>2</v>
      </c>
      <c r="AF38" s="215">
        <v>41</v>
      </c>
      <c r="AG38" s="215"/>
      <c r="AH38" s="272" t="s">
        <v>66</v>
      </c>
      <c r="AI38" s="514"/>
      <c r="AJ38" s="27">
        <v>2</v>
      </c>
      <c r="AK38" s="223">
        <v>164</v>
      </c>
      <c r="AL38" s="222"/>
      <c r="AM38" s="215">
        <v>407</v>
      </c>
      <c r="AN38" s="217"/>
      <c r="AO38" s="219" t="s">
        <v>128</v>
      </c>
      <c r="AP38" s="217"/>
      <c r="AQ38" s="454">
        <f>(BB38+BD38+BF38)*AQ9</f>
        <v>537.892033244392</v>
      </c>
      <c r="AR38" s="455"/>
      <c r="AS38" s="215"/>
      <c r="AT38" s="216"/>
      <c r="AU38" s="215"/>
      <c r="AV38" s="215"/>
      <c r="AW38" s="215"/>
      <c r="AX38" s="215"/>
      <c r="AY38" s="215"/>
      <c r="AZ38" s="215"/>
      <c r="BA38" s="22"/>
      <c r="BB38" s="229">
        <f t="shared" si="0"/>
        <v>34.45710069281992</v>
      </c>
      <c r="BC38" s="379"/>
      <c r="BD38" s="535">
        <f t="shared" si="1"/>
        <v>23.484977427484797</v>
      </c>
      <c r="BE38" s="536"/>
      <c r="BF38" s="379">
        <f t="shared" si="2"/>
        <v>10.5792</v>
      </c>
      <c r="BG38" s="379"/>
      <c r="BH38" s="1"/>
      <c r="BI38" s="1"/>
      <c r="BS38" s="1"/>
    </row>
    <row r="39" spans="1:71" ht="11.25" customHeight="1">
      <c r="A39" s="451">
        <v>2800</v>
      </c>
      <c r="B39" s="179"/>
      <c r="C39" s="515">
        <v>2430</v>
      </c>
      <c r="D39" s="516"/>
      <c r="E39" s="259">
        <v>220</v>
      </c>
      <c r="F39" s="191"/>
      <c r="G39" s="190">
        <v>460</v>
      </c>
      <c r="H39" s="191"/>
      <c r="I39" s="191">
        <v>1650</v>
      </c>
      <c r="J39" s="196"/>
      <c r="K39" s="49">
        <v>19</v>
      </c>
      <c r="L39" s="196">
        <v>201</v>
      </c>
      <c r="M39" s="190"/>
      <c r="N39" s="50">
        <v>19</v>
      </c>
      <c r="O39" s="415">
        <v>560</v>
      </c>
      <c r="P39" s="416"/>
      <c r="Q39" s="191">
        <v>70</v>
      </c>
      <c r="R39" s="196"/>
      <c r="S39" s="196">
        <v>160</v>
      </c>
      <c r="T39" s="202"/>
      <c r="U39" s="305">
        <v>2500</v>
      </c>
      <c r="V39" s="306"/>
      <c r="W39" s="196">
        <v>260</v>
      </c>
      <c r="X39" s="196"/>
      <c r="Y39" s="49">
        <v>22</v>
      </c>
      <c r="Z39" s="74">
        <v>9</v>
      </c>
      <c r="AA39" s="519">
        <v>2020</v>
      </c>
      <c r="AB39" s="520"/>
      <c r="AC39" s="196">
        <v>0</v>
      </c>
      <c r="AD39" s="190"/>
      <c r="AE39" s="49">
        <v>2</v>
      </c>
      <c r="AF39" s="196">
        <v>47</v>
      </c>
      <c r="AG39" s="196"/>
      <c r="AH39" s="306" t="s">
        <v>639</v>
      </c>
      <c r="AI39" s="546"/>
      <c r="AJ39" s="70">
        <v>2</v>
      </c>
      <c r="AK39" s="517">
        <v>231</v>
      </c>
      <c r="AL39" s="518"/>
      <c r="AM39" s="196">
        <v>504</v>
      </c>
      <c r="AN39" s="202"/>
      <c r="AO39" s="219" t="s">
        <v>128</v>
      </c>
      <c r="AP39" s="217"/>
      <c r="AQ39" s="447">
        <f>(BB39+BD39+BF39)*AQ9</f>
        <v>733.3711044396359</v>
      </c>
      <c r="AR39" s="448"/>
      <c r="AS39" s="196"/>
      <c r="AT39" s="190"/>
      <c r="AU39" s="196"/>
      <c r="AV39" s="196"/>
      <c r="AW39" s="196"/>
      <c r="AX39" s="196"/>
      <c r="AY39" s="196"/>
      <c r="AZ39" s="196"/>
      <c r="BA39" s="23"/>
      <c r="BB39" s="257">
        <f t="shared" si="0"/>
        <v>46.435361184003966</v>
      </c>
      <c r="BC39" s="376"/>
      <c r="BD39" s="541">
        <f t="shared" si="1"/>
        <v>32.687709445249034</v>
      </c>
      <c r="BE39" s="542"/>
      <c r="BF39" s="376">
        <f t="shared" si="2"/>
        <v>14.3</v>
      </c>
      <c r="BG39" s="376"/>
      <c r="BH39" s="1"/>
      <c r="BI39" s="1"/>
      <c r="BS39" s="1"/>
    </row>
    <row r="40" spans="1:71" ht="11.25" customHeight="1">
      <c r="A40" s="71" t="s">
        <v>16</v>
      </c>
      <c r="B40" s="8"/>
      <c r="C40" s="72" t="s">
        <v>17</v>
      </c>
      <c r="D40" s="8" t="s">
        <v>157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S40" s="1"/>
    </row>
    <row r="41" spans="1:71" ht="11.25" customHeight="1">
      <c r="A41" s="6" t="s">
        <v>15</v>
      </c>
      <c r="B41" s="1"/>
      <c r="C41" s="11" t="s">
        <v>18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S41" s="1"/>
    </row>
    <row r="42" spans="1:71" ht="11.25" customHeight="1">
      <c r="A42" s="6" t="s">
        <v>15</v>
      </c>
      <c r="B42" s="1"/>
      <c r="C42" s="1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S42" s="1"/>
    </row>
    <row r="43" spans="1:65" ht="11.25" customHeight="1">
      <c r="A43" s="6" t="s">
        <v>15</v>
      </c>
      <c r="B43" s="1"/>
      <c r="C43" s="11" t="s">
        <v>20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K43" s="125" t="str">
        <f>E8</f>
        <v>B</v>
      </c>
      <c r="BL43" s="128">
        <v>92</v>
      </c>
      <c r="BM43" s="2" t="str">
        <f>"1/2 ( "&amp;BK45&amp;" - "&amp;BK43&amp;" )"</f>
        <v>1/2 ( W - B )</v>
      </c>
    </row>
    <row r="44" spans="1:71" ht="11.25" customHeight="1">
      <c r="A44" s="9" t="s">
        <v>15</v>
      </c>
      <c r="B44" s="10"/>
      <c r="C44" s="12" t="s">
        <v>21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S44" s="1"/>
    </row>
    <row r="45" spans="1:71" ht="11.25" customHeight="1">
      <c r="A45" s="1" t="s">
        <v>26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27</v>
      </c>
      <c r="BH45" s="1"/>
      <c r="BI45" s="1"/>
      <c r="BK45" s="404" t="str">
        <f>W8</f>
        <v>W</v>
      </c>
      <c r="BL45" s="404"/>
      <c r="BS45" s="1"/>
    </row>
    <row r="46" spans="1:71" ht="12.75" customHeight="1">
      <c r="A46" s="293" t="s">
        <v>31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5"/>
      <c r="AR46" s="282" t="s">
        <v>5</v>
      </c>
      <c r="AS46" s="283"/>
      <c r="AT46" s="284"/>
      <c r="AU46" s="158" t="str">
        <f>AU1</f>
        <v>DS - SAD - 200</v>
      </c>
      <c r="AV46" s="158"/>
      <c r="AW46" s="158"/>
      <c r="AX46" s="158"/>
      <c r="AY46" s="158"/>
      <c r="AZ46" s="158"/>
      <c r="BA46" s="384"/>
      <c r="BB46" s="6"/>
      <c r="BC46" s="1"/>
      <c r="BD46" s="1"/>
      <c r="BE46" s="1"/>
      <c r="BF46" s="1"/>
      <c r="BG46" s="1"/>
      <c r="BH46" s="1"/>
      <c r="BI46" s="1"/>
      <c r="BK46" s="403">
        <v>21</v>
      </c>
      <c r="BL46" s="403"/>
      <c r="BS46" s="1"/>
    </row>
    <row r="47" spans="1:62" ht="12.75" customHeight="1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8"/>
      <c r="AR47" s="3" t="s">
        <v>6</v>
      </c>
      <c r="AS47" s="4"/>
      <c r="AT47" s="5"/>
      <c r="AU47" s="273" t="s">
        <v>630</v>
      </c>
      <c r="AV47" s="378"/>
      <c r="AW47" s="378"/>
      <c r="AX47" s="378"/>
      <c r="AY47" s="378"/>
      <c r="AZ47" s="378"/>
      <c r="BA47" s="503"/>
      <c r="BB47" s="6"/>
      <c r="BC47" s="1"/>
      <c r="BD47" s="1"/>
      <c r="BE47" s="1"/>
      <c r="BF47" s="1"/>
      <c r="BG47" s="1"/>
      <c r="BH47" s="13"/>
      <c r="BI47" s="13"/>
      <c r="BJ47" s="13"/>
    </row>
    <row r="48" spans="1:62" ht="11.25" customHeight="1">
      <c r="A48" s="308" t="s">
        <v>22</v>
      </c>
      <c r="B48" s="309"/>
      <c r="C48" s="310"/>
      <c r="D48" s="173" t="str">
        <f>D3</f>
        <v>   Toyo Engineering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285"/>
      <c r="W48" s="173" t="s">
        <v>7</v>
      </c>
      <c r="X48" s="174"/>
      <c r="Y48" s="285"/>
      <c r="Z48" s="173" t="s">
        <v>8</v>
      </c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5"/>
      <c r="AR48" s="277" t="s">
        <v>9</v>
      </c>
      <c r="AS48" s="278"/>
      <c r="AT48" s="279"/>
      <c r="AU48" s="215">
        <v>0</v>
      </c>
      <c r="AV48" s="215"/>
      <c r="AW48" s="221">
        <v>1</v>
      </c>
      <c r="AX48" s="221"/>
      <c r="AY48" s="215"/>
      <c r="AZ48" s="216"/>
      <c r="BA48" s="14"/>
      <c r="BB48" s="6"/>
      <c r="BC48" s="1"/>
      <c r="BD48" s="1"/>
      <c r="BE48" s="1"/>
      <c r="BF48" s="1"/>
      <c r="BG48" s="1"/>
      <c r="BH48" s="13"/>
      <c r="BI48" s="13"/>
      <c r="BJ48" s="13"/>
    </row>
    <row r="49" spans="1:62" ht="11.25" customHeight="1">
      <c r="A49" s="311" t="s">
        <v>10</v>
      </c>
      <c r="B49" s="170"/>
      <c r="C49" s="286"/>
      <c r="D49" s="169" t="str">
        <f>D4</f>
        <v>   Steel Saddle for H/E,  Vessel STD  VS - 15 - 0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286"/>
      <c r="W49" s="169" t="s">
        <v>11</v>
      </c>
      <c r="X49" s="170"/>
      <c r="Y49" s="286"/>
      <c r="Z49" s="169" t="s">
        <v>12</v>
      </c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1"/>
      <c r="AR49" s="274" t="s">
        <v>13</v>
      </c>
      <c r="AS49" s="275"/>
      <c r="AT49" s="276"/>
      <c r="AU49" s="7"/>
      <c r="AV49" s="15">
        <v>2</v>
      </c>
      <c r="AW49" s="7"/>
      <c r="AX49" s="7" t="s">
        <v>14</v>
      </c>
      <c r="AY49" s="7"/>
      <c r="AZ49" s="69">
        <f>AZ4</f>
        <v>2</v>
      </c>
      <c r="BA49" s="17"/>
      <c r="BB49" s="6"/>
      <c r="BC49" s="1"/>
      <c r="BD49" s="1"/>
      <c r="BE49" s="1"/>
      <c r="BF49" s="1"/>
      <c r="BG49" s="1"/>
      <c r="BH49" s="1"/>
      <c r="BI49" s="1"/>
      <c r="BJ49" s="1"/>
    </row>
    <row r="50" spans="1:62" ht="11.25" customHeight="1">
      <c r="A50" s="6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K50" s="1"/>
      <c r="AL50" s="1"/>
      <c r="AM50" s="1"/>
      <c r="AN50" s="1"/>
      <c r="AO50" s="1"/>
      <c r="AP50" s="1"/>
      <c r="AQ50" s="1"/>
      <c r="AR50" s="8"/>
      <c r="AS50" s="8"/>
      <c r="AT50" s="8"/>
      <c r="AU50" s="8"/>
      <c r="AV50" s="8"/>
      <c r="AW50" s="8"/>
      <c r="AX50" s="8"/>
      <c r="AY50" s="8"/>
      <c r="AZ50" s="8"/>
      <c r="BA50" s="18"/>
      <c r="BB50" s="6"/>
      <c r="BC50" s="1"/>
      <c r="BD50" s="1"/>
      <c r="BE50" s="1"/>
      <c r="BF50" s="1"/>
      <c r="BG50" s="1"/>
      <c r="BH50" s="1"/>
      <c r="BI50" s="1"/>
      <c r="BJ50" s="1"/>
    </row>
    <row r="51" spans="1:62" ht="11.25" customHeight="1">
      <c r="A51" s="64" t="s">
        <v>23</v>
      </c>
      <c r="B51" s="41"/>
      <c r="C51" s="491" t="s">
        <v>39</v>
      </c>
      <c r="D51" s="492"/>
      <c r="E51" s="492"/>
      <c r="F51" s="492"/>
      <c r="G51" s="492"/>
      <c r="H51" s="492"/>
      <c r="I51" s="492"/>
      <c r="J51" s="492"/>
      <c r="K51" s="492"/>
      <c r="L51" s="492"/>
      <c r="M51" s="493"/>
      <c r="N51" s="341" t="s">
        <v>40</v>
      </c>
      <c r="O51" s="497"/>
      <c r="P51" s="497"/>
      <c r="Q51" s="497"/>
      <c r="R51" s="497"/>
      <c r="S51" s="497"/>
      <c r="T51" s="498"/>
      <c r="U51" s="341" t="s">
        <v>61</v>
      </c>
      <c r="V51" s="497"/>
      <c r="W51" s="497"/>
      <c r="X51" s="497"/>
      <c r="Y51" s="497"/>
      <c r="Z51" s="498"/>
      <c r="AA51" s="341" t="s">
        <v>1</v>
      </c>
      <c r="AB51" s="497"/>
      <c r="AC51" s="497"/>
      <c r="AD51" s="497"/>
      <c r="AE51" s="497"/>
      <c r="AF51" s="497"/>
      <c r="AG51" s="497"/>
      <c r="AH51" s="497"/>
      <c r="AI51" s="498"/>
      <c r="AJ51" s="53"/>
      <c r="AK51" s="499" t="s">
        <v>52</v>
      </c>
      <c r="AL51" s="500"/>
      <c r="AM51" s="299" t="s">
        <v>52</v>
      </c>
      <c r="AN51" s="300"/>
      <c r="AO51" s="499"/>
      <c r="AP51" s="300"/>
      <c r="AQ51" s="501" t="s">
        <v>164</v>
      </c>
      <c r="AR51" s="502"/>
      <c r="AS51" s="299"/>
      <c r="AT51" s="500"/>
      <c r="AU51" s="61"/>
      <c r="AV51" s="52"/>
      <c r="AW51" s="61"/>
      <c r="AX51" s="42"/>
      <c r="AY51" s="61"/>
      <c r="AZ51" s="54"/>
      <c r="BA51" s="55"/>
      <c r="BB51" s="13"/>
      <c r="BC51" s="13"/>
      <c r="BD51" s="13"/>
      <c r="BE51" s="13"/>
      <c r="BF51" s="13"/>
      <c r="BG51" s="13"/>
      <c r="BH51" s="13"/>
      <c r="BI51" s="13"/>
      <c r="BJ51" s="13"/>
    </row>
    <row r="52" spans="1:62" ht="11.25" customHeight="1">
      <c r="A52" s="343" t="s">
        <v>32</v>
      </c>
      <c r="B52" s="487"/>
      <c r="C52" s="494"/>
      <c r="D52" s="495"/>
      <c r="E52" s="495"/>
      <c r="F52" s="495"/>
      <c r="G52" s="495"/>
      <c r="H52" s="495"/>
      <c r="I52" s="495"/>
      <c r="J52" s="495"/>
      <c r="K52" s="495"/>
      <c r="L52" s="495"/>
      <c r="M52" s="496"/>
      <c r="N52" s="488"/>
      <c r="O52" s="489"/>
      <c r="P52" s="489"/>
      <c r="Q52" s="489"/>
      <c r="R52" s="489"/>
      <c r="S52" s="489"/>
      <c r="T52" s="490"/>
      <c r="U52" s="488" t="s">
        <v>60</v>
      </c>
      <c r="V52" s="489"/>
      <c r="W52" s="489"/>
      <c r="X52" s="489"/>
      <c r="Y52" s="489"/>
      <c r="Z52" s="490"/>
      <c r="AA52" s="488"/>
      <c r="AB52" s="489"/>
      <c r="AC52" s="489"/>
      <c r="AD52" s="489"/>
      <c r="AE52" s="489"/>
      <c r="AF52" s="489"/>
      <c r="AG52" s="489"/>
      <c r="AH52" s="489"/>
      <c r="AI52" s="490"/>
      <c r="AJ52" s="33" t="s">
        <v>0</v>
      </c>
      <c r="AK52" s="465" t="s">
        <v>53</v>
      </c>
      <c r="AL52" s="301"/>
      <c r="AM52" s="463" t="s">
        <v>56</v>
      </c>
      <c r="AN52" s="464"/>
      <c r="AO52" s="465" t="s">
        <v>38</v>
      </c>
      <c r="AP52" s="464"/>
      <c r="AQ52" s="465" t="s">
        <v>159</v>
      </c>
      <c r="AR52" s="301"/>
      <c r="AS52" s="463"/>
      <c r="AT52" s="463"/>
      <c r="AU52" s="57"/>
      <c r="AV52" s="62"/>
      <c r="AW52" s="57"/>
      <c r="AX52" s="43"/>
      <c r="AY52" s="57"/>
      <c r="AZ52" s="34"/>
      <c r="BA52" s="56"/>
      <c r="BB52" s="13"/>
      <c r="BC52" s="13"/>
      <c r="BD52" s="13"/>
      <c r="BE52" s="13"/>
      <c r="BF52" s="13"/>
      <c r="BG52" s="13"/>
      <c r="BH52" s="13"/>
      <c r="BI52" s="13"/>
      <c r="BJ52" s="13"/>
    </row>
    <row r="53" spans="1:62" ht="11.25" customHeight="1">
      <c r="A53" s="343" t="s">
        <v>33</v>
      </c>
      <c r="B53" s="487"/>
      <c r="C53" s="479" t="s">
        <v>28</v>
      </c>
      <c r="D53" s="467"/>
      <c r="E53" s="466" t="s">
        <v>34</v>
      </c>
      <c r="F53" s="467"/>
      <c r="G53" s="466" t="s">
        <v>35</v>
      </c>
      <c r="H53" s="467"/>
      <c r="I53" s="466" t="s">
        <v>36</v>
      </c>
      <c r="J53" s="467"/>
      <c r="K53" s="475" t="s">
        <v>37</v>
      </c>
      <c r="L53" s="466" t="s">
        <v>2</v>
      </c>
      <c r="M53" s="485"/>
      <c r="N53" s="409" t="s">
        <v>41</v>
      </c>
      <c r="O53" s="481" t="s">
        <v>42</v>
      </c>
      <c r="P53" s="482"/>
      <c r="Q53" s="466" t="s">
        <v>43</v>
      </c>
      <c r="R53" s="467"/>
      <c r="S53" s="466" t="s">
        <v>3</v>
      </c>
      <c r="T53" s="485"/>
      <c r="U53" s="479" t="s">
        <v>44</v>
      </c>
      <c r="V53" s="467"/>
      <c r="W53" s="466" t="s">
        <v>25</v>
      </c>
      <c r="X53" s="467"/>
      <c r="Y53" s="475" t="s">
        <v>45</v>
      </c>
      <c r="Z53" s="477" t="s">
        <v>46</v>
      </c>
      <c r="AA53" s="479" t="s">
        <v>47</v>
      </c>
      <c r="AB53" s="467"/>
      <c r="AC53" s="466" t="s">
        <v>29</v>
      </c>
      <c r="AD53" s="467"/>
      <c r="AE53" s="46" t="s">
        <v>48</v>
      </c>
      <c r="AF53" s="466" t="s">
        <v>49</v>
      </c>
      <c r="AG53" s="470"/>
      <c r="AH53" s="178" t="s">
        <v>1</v>
      </c>
      <c r="AI53" s="473"/>
      <c r="AJ53" s="33" t="s">
        <v>51</v>
      </c>
      <c r="AK53" s="465" t="s">
        <v>54</v>
      </c>
      <c r="AL53" s="301"/>
      <c r="AM53" s="463" t="s">
        <v>57</v>
      </c>
      <c r="AN53" s="464"/>
      <c r="AO53" s="465" t="s">
        <v>24</v>
      </c>
      <c r="AP53" s="464"/>
      <c r="AQ53" s="465" t="s">
        <v>156</v>
      </c>
      <c r="AR53" s="301"/>
      <c r="AS53" s="463"/>
      <c r="AT53" s="463"/>
      <c r="AU53" s="57"/>
      <c r="AV53" s="62"/>
      <c r="AW53" s="57"/>
      <c r="AX53" s="58"/>
      <c r="AY53" s="37"/>
      <c r="AZ53" s="34"/>
      <c r="BA53" s="56"/>
      <c r="BB53" s="533" t="s">
        <v>163</v>
      </c>
      <c r="BC53" s="534"/>
      <c r="BD53" s="534"/>
      <c r="BE53" s="534"/>
      <c r="BF53" s="534"/>
      <c r="BG53" s="534"/>
      <c r="BH53" s="13"/>
      <c r="BI53" s="13"/>
      <c r="BJ53" s="13"/>
    </row>
    <row r="54" spans="1:62" ht="11.25" customHeight="1">
      <c r="A54" s="65" t="s">
        <v>4</v>
      </c>
      <c r="B54" s="66"/>
      <c r="C54" s="480"/>
      <c r="D54" s="469"/>
      <c r="E54" s="468"/>
      <c r="F54" s="469"/>
      <c r="G54" s="468"/>
      <c r="H54" s="469"/>
      <c r="I54" s="468"/>
      <c r="J54" s="469"/>
      <c r="K54" s="476"/>
      <c r="L54" s="468"/>
      <c r="M54" s="486"/>
      <c r="N54" s="410"/>
      <c r="O54" s="483"/>
      <c r="P54" s="484"/>
      <c r="Q54" s="468"/>
      <c r="R54" s="469"/>
      <c r="S54" s="468"/>
      <c r="T54" s="486"/>
      <c r="U54" s="480"/>
      <c r="V54" s="469"/>
      <c r="W54" s="468"/>
      <c r="X54" s="469"/>
      <c r="Y54" s="476"/>
      <c r="Z54" s="478"/>
      <c r="AA54" s="480"/>
      <c r="AB54" s="469"/>
      <c r="AC54" s="468"/>
      <c r="AD54" s="469"/>
      <c r="AE54" s="51" t="s">
        <v>59</v>
      </c>
      <c r="AF54" s="471"/>
      <c r="AG54" s="472"/>
      <c r="AH54" s="186" t="s">
        <v>50</v>
      </c>
      <c r="AI54" s="474"/>
      <c r="AJ54" s="67"/>
      <c r="AK54" s="462" t="s">
        <v>55</v>
      </c>
      <c r="AL54" s="185"/>
      <c r="AM54" s="399" t="s">
        <v>58</v>
      </c>
      <c r="AN54" s="400"/>
      <c r="AO54" s="35"/>
      <c r="AP54" s="60"/>
      <c r="AQ54" s="462">
        <f>AQ9</f>
        <v>7.85</v>
      </c>
      <c r="AR54" s="184"/>
      <c r="AS54" s="186"/>
      <c r="AT54" s="185"/>
      <c r="AU54" s="48"/>
      <c r="AV54" s="63"/>
      <c r="AW54" s="48"/>
      <c r="AX54" s="47"/>
      <c r="AY54" s="38"/>
      <c r="AZ54" s="36"/>
      <c r="BA54" s="59"/>
      <c r="BB54" s="364" t="s">
        <v>162</v>
      </c>
      <c r="BC54" s="365"/>
      <c r="BD54" s="235" t="s">
        <v>160</v>
      </c>
      <c r="BE54" s="162"/>
      <c r="BF54" s="365" t="s">
        <v>161</v>
      </c>
      <c r="BG54" s="365"/>
      <c r="BH54" s="13"/>
      <c r="BI54" s="13"/>
      <c r="BJ54" s="13"/>
    </row>
    <row r="55" spans="1:62" ht="11.25" customHeight="1">
      <c r="A55" s="443">
        <v>3000</v>
      </c>
      <c r="B55" s="444"/>
      <c r="C55" s="445">
        <v>2600</v>
      </c>
      <c r="D55" s="446"/>
      <c r="E55" s="430">
        <v>220</v>
      </c>
      <c r="F55" s="424"/>
      <c r="G55" s="412">
        <v>480</v>
      </c>
      <c r="H55" s="424"/>
      <c r="I55" s="424">
        <v>1750</v>
      </c>
      <c r="J55" s="411"/>
      <c r="K55" s="44">
        <v>19</v>
      </c>
      <c r="L55" s="411">
        <v>201</v>
      </c>
      <c r="M55" s="412"/>
      <c r="N55" s="45">
        <v>19</v>
      </c>
      <c r="O55" s="425">
        <v>580</v>
      </c>
      <c r="P55" s="426"/>
      <c r="Q55" s="424">
        <v>70</v>
      </c>
      <c r="R55" s="411"/>
      <c r="S55" s="411">
        <v>160</v>
      </c>
      <c r="T55" s="413"/>
      <c r="U55" s="440">
        <v>2670</v>
      </c>
      <c r="V55" s="441"/>
      <c r="W55" s="411">
        <v>260</v>
      </c>
      <c r="X55" s="411"/>
      <c r="Y55" s="44">
        <v>22</v>
      </c>
      <c r="Z55" s="75">
        <v>12</v>
      </c>
      <c r="AA55" s="442">
        <v>2170</v>
      </c>
      <c r="AB55" s="441"/>
      <c r="AC55" s="411">
        <v>740</v>
      </c>
      <c r="AD55" s="412"/>
      <c r="AE55" s="44">
        <v>4</v>
      </c>
      <c r="AF55" s="411">
        <v>41</v>
      </c>
      <c r="AG55" s="411"/>
      <c r="AH55" s="441" t="s">
        <v>646</v>
      </c>
      <c r="AI55" s="511"/>
      <c r="AJ55" s="29">
        <v>3</v>
      </c>
      <c r="AK55" s="442">
        <v>281</v>
      </c>
      <c r="AL55" s="547"/>
      <c r="AM55" s="411">
        <v>576</v>
      </c>
      <c r="AN55" s="413"/>
      <c r="AO55" s="414" t="s">
        <v>128</v>
      </c>
      <c r="AP55" s="413"/>
      <c r="AQ55" s="434">
        <f>(BB55+BD55+BF55)*AQ54</f>
        <v>861.1227511260879</v>
      </c>
      <c r="AR55" s="435"/>
      <c r="AS55" s="192"/>
      <c r="AT55" s="192"/>
      <c r="AU55" s="32"/>
      <c r="AV55" s="30"/>
      <c r="AW55" s="32"/>
      <c r="AX55" s="31"/>
      <c r="AY55" s="32"/>
      <c r="AZ55" s="31"/>
      <c r="BA55" s="20"/>
      <c r="BB55" s="268">
        <f>((2*A55/2*COS(30/180*PI())+C55)/2*(I55-A55/2*SIN(30/180*PI()))-(PI()/4*A55^2*120/360-2*A55/2*COS(30/180*PI())*A55/2*SIN(30/180*PI()))+(I55-A55/2*SIN(30/180*PI())+IF(AJ55&lt;=2,(I55-A55/2)*AJ55,(I55-A55/2)*(AJ55-2)+(I55-A55/2*SIN(30/180*PI())+I55-A55/2)/2*2))*(G55+E55)/2)*K55/10^9*1000</f>
        <v>58.26161470598671</v>
      </c>
      <c r="BC55" s="387"/>
      <c r="BD55" s="537">
        <f>(PI()*A55*120/360+2*Q55)*O55*N55/10^9*1000</f>
        <v>36.16315104255952</v>
      </c>
      <c r="BE55" s="538"/>
      <c r="BF55" s="387">
        <f>U55*W55*Y55/10^9*1000</f>
        <v>15.272400000000001</v>
      </c>
      <c r="BG55" s="387"/>
      <c r="BH55" s="13"/>
      <c r="BI55" s="13"/>
      <c r="BJ55" s="13"/>
    </row>
    <row r="56" spans="1:62" ht="11.25" customHeight="1">
      <c r="A56" s="456">
        <v>3200</v>
      </c>
      <c r="B56" s="457"/>
      <c r="C56" s="452">
        <v>2770</v>
      </c>
      <c r="D56" s="453"/>
      <c r="E56" s="208">
        <v>220</v>
      </c>
      <c r="F56" s="157"/>
      <c r="G56" s="216">
        <v>480</v>
      </c>
      <c r="H56" s="157"/>
      <c r="I56" s="157">
        <v>1850</v>
      </c>
      <c r="J56" s="215"/>
      <c r="K56" s="39">
        <v>19</v>
      </c>
      <c r="L56" s="215">
        <v>201</v>
      </c>
      <c r="M56" s="216"/>
      <c r="N56" s="40">
        <v>19</v>
      </c>
      <c r="O56" s="423">
        <v>580</v>
      </c>
      <c r="P56" s="422"/>
      <c r="Q56" s="157">
        <v>70</v>
      </c>
      <c r="R56" s="215"/>
      <c r="S56" s="215">
        <v>160</v>
      </c>
      <c r="T56" s="217"/>
      <c r="U56" s="450">
        <v>2840</v>
      </c>
      <c r="V56" s="272"/>
      <c r="W56" s="215">
        <v>260</v>
      </c>
      <c r="X56" s="215"/>
      <c r="Y56" s="39">
        <v>22</v>
      </c>
      <c r="Z56" s="28">
        <v>12</v>
      </c>
      <c r="AA56" s="449">
        <v>2310</v>
      </c>
      <c r="AB56" s="272"/>
      <c r="AC56" s="215">
        <v>790</v>
      </c>
      <c r="AD56" s="216"/>
      <c r="AE56" s="39">
        <v>4</v>
      </c>
      <c r="AF56" s="215">
        <v>41</v>
      </c>
      <c r="AG56" s="215"/>
      <c r="AH56" s="272" t="s">
        <v>646</v>
      </c>
      <c r="AI56" s="514"/>
      <c r="AJ56" s="27">
        <v>3</v>
      </c>
      <c r="AK56" s="449">
        <v>284</v>
      </c>
      <c r="AL56" s="273"/>
      <c r="AM56" s="215">
        <v>597</v>
      </c>
      <c r="AN56" s="217"/>
      <c r="AO56" s="219" t="s">
        <v>128</v>
      </c>
      <c r="AP56" s="217"/>
      <c r="AQ56" s="454">
        <f>(BB56+BD56+BF56)*AQ54</f>
        <v>929.9741303599392</v>
      </c>
      <c r="AR56" s="455"/>
      <c r="AS56" s="215"/>
      <c r="AT56" s="216"/>
      <c r="AU56" s="28"/>
      <c r="AV56" s="26"/>
      <c r="AW56" s="28"/>
      <c r="AX56" s="27"/>
      <c r="AY56" s="28"/>
      <c r="AZ56" s="27"/>
      <c r="BA56" s="22"/>
      <c r="BB56" s="229">
        <f aca="true" t="shared" si="3" ref="BB56:BB70">((2*A56/2*COS(30/180*PI())+C56)/2*(I56-A56/2*SIN(30/180*PI()))-(PI()/4*A56^2*120/360-2*A56/2*COS(30/180*PI())*A56/2*SIN(30/180*PI()))+(I56-A56/2*SIN(30/180*PI())+IF(AJ56&lt;=2,(I56-A56/2)*AJ56,(I56-A56/2)*(AJ56-2)+(I56-A56/2*SIN(30/180*PI())+I56-A56/2)/2*2))*(G56+E56)/2)*K56/10^9*1000</f>
        <v>63.752067638671875</v>
      </c>
      <c r="BC56" s="379"/>
      <c r="BD56" s="535">
        <f aca="true" t="shared" si="4" ref="BD56:BD70">(PI()*A56*120/360+2*Q56)*O56*N56/10^9*1000</f>
        <v>38.47117444539682</v>
      </c>
      <c r="BE56" s="536"/>
      <c r="BF56" s="379">
        <f aca="true" t="shared" si="5" ref="BF56:BF70">U56*W56*Y56/10^9*1000</f>
        <v>16.2448</v>
      </c>
      <c r="BG56" s="379"/>
      <c r="BH56" s="13"/>
      <c r="BI56" s="13"/>
      <c r="BJ56" s="13"/>
    </row>
    <row r="57" spans="1:62" ht="11.25" customHeight="1">
      <c r="A57" s="456">
        <v>3400</v>
      </c>
      <c r="B57" s="457"/>
      <c r="C57" s="452">
        <v>2950</v>
      </c>
      <c r="D57" s="453"/>
      <c r="E57" s="208">
        <v>220</v>
      </c>
      <c r="F57" s="157"/>
      <c r="G57" s="216">
        <v>500</v>
      </c>
      <c r="H57" s="157"/>
      <c r="I57" s="157">
        <v>1950</v>
      </c>
      <c r="J57" s="215"/>
      <c r="K57" s="39">
        <v>19</v>
      </c>
      <c r="L57" s="215">
        <v>201</v>
      </c>
      <c r="M57" s="216"/>
      <c r="N57" s="40">
        <v>19</v>
      </c>
      <c r="O57" s="423">
        <v>600</v>
      </c>
      <c r="P57" s="422"/>
      <c r="Q57" s="157">
        <v>70</v>
      </c>
      <c r="R57" s="215"/>
      <c r="S57" s="215">
        <v>160</v>
      </c>
      <c r="T57" s="217"/>
      <c r="U57" s="450">
        <v>3020</v>
      </c>
      <c r="V57" s="272"/>
      <c r="W57" s="215">
        <v>260</v>
      </c>
      <c r="X57" s="215"/>
      <c r="Y57" s="39">
        <v>22</v>
      </c>
      <c r="Z57" s="28">
        <v>12</v>
      </c>
      <c r="AA57" s="449">
        <v>2460</v>
      </c>
      <c r="AB57" s="272"/>
      <c r="AC57" s="215">
        <v>860</v>
      </c>
      <c r="AD57" s="216"/>
      <c r="AE57" s="39">
        <v>4</v>
      </c>
      <c r="AF57" s="215">
        <v>41</v>
      </c>
      <c r="AG57" s="215"/>
      <c r="AH57" s="272" t="s">
        <v>646</v>
      </c>
      <c r="AI57" s="514"/>
      <c r="AJ57" s="27">
        <v>3</v>
      </c>
      <c r="AK57" s="449">
        <v>288</v>
      </c>
      <c r="AL57" s="273"/>
      <c r="AM57" s="215">
        <v>624</v>
      </c>
      <c r="AN57" s="217"/>
      <c r="AO57" s="219" t="s">
        <v>129</v>
      </c>
      <c r="AP57" s="217"/>
      <c r="AQ57" s="454">
        <f>(BB57+BD57+BF57)*AQ54</f>
        <v>1017.1794269715509</v>
      </c>
      <c r="AR57" s="455"/>
      <c r="AS57" s="215"/>
      <c r="AT57" s="216"/>
      <c r="AU57" s="216"/>
      <c r="AV57" s="208"/>
      <c r="AW57" s="216"/>
      <c r="AX57" s="157"/>
      <c r="AY57" s="215"/>
      <c r="AZ57" s="215"/>
      <c r="BA57" s="22"/>
      <c r="BB57" s="229">
        <f t="shared" si="3"/>
        <v>70.11721998205947</v>
      </c>
      <c r="BC57" s="379"/>
      <c r="BD57" s="535">
        <f t="shared" si="4"/>
        <v>42.18537708438013</v>
      </c>
      <c r="BE57" s="536"/>
      <c r="BF57" s="379">
        <f t="shared" si="5"/>
        <v>17.2744</v>
      </c>
      <c r="BG57" s="379"/>
      <c r="BH57" s="13"/>
      <c r="BI57" s="13"/>
      <c r="BJ57" s="13"/>
    </row>
    <row r="58" spans="1:62" ht="11.25" customHeight="1">
      <c r="A58" s="456">
        <v>3600</v>
      </c>
      <c r="B58" s="457"/>
      <c r="C58" s="452">
        <v>3120</v>
      </c>
      <c r="D58" s="453"/>
      <c r="E58" s="208">
        <v>220</v>
      </c>
      <c r="F58" s="157"/>
      <c r="G58" s="216">
        <v>500</v>
      </c>
      <c r="H58" s="157"/>
      <c r="I58" s="157">
        <v>2050</v>
      </c>
      <c r="J58" s="215"/>
      <c r="K58" s="39">
        <v>22</v>
      </c>
      <c r="L58" s="215">
        <v>198</v>
      </c>
      <c r="M58" s="216"/>
      <c r="N58" s="40">
        <v>22</v>
      </c>
      <c r="O58" s="423">
        <v>600</v>
      </c>
      <c r="P58" s="422"/>
      <c r="Q58" s="157">
        <v>70</v>
      </c>
      <c r="R58" s="215"/>
      <c r="S58" s="215">
        <v>160</v>
      </c>
      <c r="T58" s="217"/>
      <c r="U58" s="450">
        <v>3200</v>
      </c>
      <c r="V58" s="272"/>
      <c r="W58" s="215">
        <v>270</v>
      </c>
      <c r="X58" s="215"/>
      <c r="Y58" s="39">
        <v>25</v>
      </c>
      <c r="Z58" s="28">
        <v>12</v>
      </c>
      <c r="AA58" s="449">
        <v>2600</v>
      </c>
      <c r="AB58" s="272"/>
      <c r="AC58" s="215">
        <v>890</v>
      </c>
      <c r="AD58" s="216"/>
      <c r="AE58" s="39">
        <v>4</v>
      </c>
      <c r="AF58" s="215">
        <v>41</v>
      </c>
      <c r="AG58" s="215"/>
      <c r="AH58" s="272" t="s">
        <v>646</v>
      </c>
      <c r="AI58" s="514"/>
      <c r="AJ58" s="27">
        <v>3</v>
      </c>
      <c r="AK58" s="449">
        <v>333</v>
      </c>
      <c r="AL58" s="273"/>
      <c r="AM58" s="215">
        <v>745</v>
      </c>
      <c r="AN58" s="217"/>
      <c r="AO58" s="219" t="s">
        <v>128</v>
      </c>
      <c r="AP58" s="217"/>
      <c r="AQ58" s="454">
        <f>(BB58+BD58+BF58)*AQ54</f>
        <v>1266.8304397512857</v>
      </c>
      <c r="AR58" s="455"/>
      <c r="AS58" s="215"/>
      <c r="AT58" s="216"/>
      <c r="AU58" s="215"/>
      <c r="AV58" s="216"/>
      <c r="AW58" s="215"/>
      <c r="AX58" s="215"/>
      <c r="AY58" s="215"/>
      <c r="AZ58" s="215"/>
      <c r="BA58" s="22"/>
      <c r="BB58" s="229">
        <f t="shared" si="3"/>
        <v>88.16884622080464</v>
      </c>
      <c r="BC58" s="379"/>
      <c r="BD58" s="535">
        <f t="shared" si="4"/>
        <v>51.61082763286233</v>
      </c>
      <c r="BE58" s="536"/>
      <c r="BF58" s="379">
        <f t="shared" si="5"/>
        <v>21.6</v>
      </c>
      <c r="BG58" s="379"/>
      <c r="BH58" s="13"/>
      <c r="BI58" s="13"/>
      <c r="BJ58" s="13"/>
    </row>
    <row r="59" spans="1:62" ht="11.25" customHeight="1">
      <c r="A59" s="451">
        <v>3800</v>
      </c>
      <c r="B59" s="179"/>
      <c r="C59" s="452">
        <v>3290</v>
      </c>
      <c r="D59" s="453"/>
      <c r="E59" s="208">
        <v>250</v>
      </c>
      <c r="F59" s="157"/>
      <c r="G59" s="216">
        <v>550</v>
      </c>
      <c r="H59" s="157"/>
      <c r="I59" s="157">
        <v>2150</v>
      </c>
      <c r="J59" s="215"/>
      <c r="K59" s="39">
        <v>22</v>
      </c>
      <c r="L59" s="215">
        <v>228</v>
      </c>
      <c r="M59" s="216"/>
      <c r="N59" s="40">
        <v>22</v>
      </c>
      <c r="O59" s="423">
        <v>650</v>
      </c>
      <c r="P59" s="422"/>
      <c r="Q59" s="157">
        <v>70</v>
      </c>
      <c r="R59" s="215"/>
      <c r="S59" s="215">
        <v>175</v>
      </c>
      <c r="T59" s="217"/>
      <c r="U59" s="450">
        <v>3370</v>
      </c>
      <c r="V59" s="272"/>
      <c r="W59" s="215">
        <v>300</v>
      </c>
      <c r="X59" s="215"/>
      <c r="Y59" s="39">
        <v>25</v>
      </c>
      <c r="Z59" s="28">
        <v>12</v>
      </c>
      <c r="AA59" s="449">
        <v>2740</v>
      </c>
      <c r="AB59" s="272"/>
      <c r="AC59" s="215">
        <v>970</v>
      </c>
      <c r="AD59" s="216"/>
      <c r="AE59" s="39">
        <v>4</v>
      </c>
      <c r="AF59" s="215">
        <v>47</v>
      </c>
      <c r="AG59" s="215"/>
      <c r="AH59" s="272" t="s">
        <v>647</v>
      </c>
      <c r="AI59" s="514"/>
      <c r="AJ59" s="27">
        <v>3</v>
      </c>
      <c r="AK59" s="449">
        <v>420</v>
      </c>
      <c r="AL59" s="273"/>
      <c r="AM59" s="215">
        <v>804</v>
      </c>
      <c r="AN59" s="217"/>
      <c r="AO59" s="219" t="s">
        <v>128</v>
      </c>
      <c r="AP59" s="217"/>
      <c r="AQ59" s="447">
        <f>(BB59+BD59+BF59)*AQ54</f>
        <v>1430.1197293212585</v>
      </c>
      <c r="AR59" s="448"/>
      <c r="AS59" s="196"/>
      <c r="AT59" s="190"/>
      <c r="AU59" s="196"/>
      <c r="AV59" s="196"/>
      <c r="AW59" s="196"/>
      <c r="AX59" s="196"/>
      <c r="AY59" s="196"/>
      <c r="AZ59" s="196"/>
      <c r="BA59" s="23"/>
      <c r="BB59" s="266">
        <f t="shared" si="3"/>
        <v>97.99914230635376</v>
      </c>
      <c r="BC59" s="382"/>
      <c r="BD59" s="539">
        <f t="shared" si="4"/>
        <v>58.90671493202313</v>
      </c>
      <c r="BE59" s="540"/>
      <c r="BF59" s="382">
        <f t="shared" si="5"/>
        <v>25.275</v>
      </c>
      <c r="BG59" s="382"/>
      <c r="BH59" s="13"/>
      <c r="BI59" s="13"/>
      <c r="BJ59" s="13"/>
    </row>
    <row r="60" spans="1:62" ht="11.25" customHeight="1">
      <c r="A60" s="443">
        <v>4000</v>
      </c>
      <c r="B60" s="444"/>
      <c r="C60" s="445">
        <v>3460</v>
      </c>
      <c r="D60" s="446"/>
      <c r="E60" s="430">
        <v>250</v>
      </c>
      <c r="F60" s="424"/>
      <c r="G60" s="412">
        <v>600</v>
      </c>
      <c r="H60" s="424"/>
      <c r="I60" s="424">
        <v>2250</v>
      </c>
      <c r="J60" s="411"/>
      <c r="K60" s="44">
        <v>22</v>
      </c>
      <c r="L60" s="411">
        <v>228</v>
      </c>
      <c r="M60" s="412"/>
      <c r="N60" s="45">
        <v>22</v>
      </c>
      <c r="O60" s="425">
        <v>700</v>
      </c>
      <c r="P60" s="426"/>
      <c r="Q60" s="424">
        <v>70</v>
      </c>
      <c r="R60" s="411"/>
      <c r="S60" s="411">
        <v>175</v>
      </c>
      <c r="T60" s="413"/>
      <c r="U60" s="440">
        <v>3540</v>
      </c>
      <c r="V60" s="441"/>
      <c r="W60" s="411">
        <v>300</v>
      </c>
      <c r="X60" s="411"/>
      <c r="Y60" s="44">
        <v>25</v>
      </c>
      <c r="Z60" s="75">
        <v>12</v>
      </c>
      <c r="AA60" s="442">
        <v>2880</v>
      </c>
      <c r="AB60" s="441"/>
      <c r="AC60" s="411">
        <v>1030</v>
      </c>
      <c r="AD60" s="412"/>
      <c r="AE60" s="44">
        <v>4</v>
      </c>
      <c r="AF60" s="411">
        <v>47</v>
      </c>
      <c r="AG60" s="411"/>
      <c r="AH60" s="441" t="s">
        <v>647</v>
      </c>
      <c r="AI60" s="511"/>
      <c r="AJ60" s="29">
        <v>3</v>
      </c>
      <c r="AK60" s="442">
        <v>424</v>
      </c>
      <c r="AL60" s="547"/>
      <c r="AM60" s="411">
        <v>829</v>
      </c>
      <c r="AN60" s="413"/>
      <c r="AO60" s="414" t="s">
        <v>128</v>
      </c>
      <c r="AP60" s="413"/>
      <c r="AQ60" s="434">
        <f>(BB60+BD60+BF60)*AQ54</f>
        <v>1574.1339465082385</v>
      </c>
      <c r="AR60" s="435"/>
      <c r="AS60" s="192"/>
      <c r="AT60" s="265"/>
      <c r="AU60" s="192"/>
      <c r="AV60" s="192"/>
      <c r="AW60" s="192"/>
      <c r="AX60" s="192"/>
      <c r="AY60" s="192"/>
      <c r="AZ60" s="192"/>
      <c r="BA60" s="20"/>
      <c r="BB60" s="268">
        <f t="shared" si="3"/>
        <v>107.31324823587414</v>
      </c>
      <c r="BC60" s="387"/>
      <c r="BD60" s="537">
        <f t="shared" si="4"/>
        <v>66.6633691537104</v>
      </c>
      <c r="BE60" s="538"/>
      <c r="BF60" s="387">
        <f t="shared" si="5"/>
        <v>26.55</v>
      </c>
      <c r="BG60" s="387"/>
      <c r="BH60" s="13"/>
      <c r="BI60" s="13"/>
      <c r="BJ60" s="13"/>
    </row>
    <row r="61" spans="1:62" ht="11.25" customHeight="1">
      <c r="A61" s="456">
        <v>4200</v>
      </c>
      <c r="B61" s="457"/>
      <c r="C61" s="452">
        <v>3640</v>
      </c>
      <c r="D61" s="453"/>
      <c r="E61" s="208">
        <v>250</v>
      </c>
      <c r="F61" s="157"/>
      <c r="G61" s="216">
        <v>600</v>
      </c>
      <c r="H61" s="157"/>
      <c r="I61" s="157">
        <v>2350</v>
      </c>
      <c r="J61" s="215"/>
      <c r="K61" s="39">
        <v>22</v>
      </c>
      <c r="L61" s="215">
        <v>228</v>
      </c>
      <c r="M61" s="216"/>
      <c r="N61" s="40">
        <v>22</v>
      </c>
      <c r="O61" s="423">
        <v>700</v>
      </c>
      <c r="P61" s="422"/>
      <c r="Q61" s="157">
        <v>70</v>
      </c>
      <c r="R61" s="215"/>
      <c r="S61" s="215">
        <v>175</v>
      </c>
      <c r="T61" s="217"/>
      <c r="U61" s="450">
        <v>3720</v>
      </c>
      <c r="V61" s="272"/>
      <c r="W61" s="215">
        <v>300</v>
      </c>
      <c r="X61" s="215"/>
      <c r="Y61" s="39">
        <v>25</v>
      </c>
      <c r="Z61" s="28">
        <v>12</v>
      </c>
      <c r="AA61" s="449">
        <v>3030</v>
      </c>
      <c r="AB61" s="272"/>
      <c r="AC61" s="215">
        <v>1080</v>
      </c>
      <c r="AD61" s="216"/>
      <c r="AE61" s="39">
        <v>4</v>
      </c>
      <c r="AF61" s="215">
        <v>47</v>
      </c>
      <c r="AG61" s="215"/>
      <c r="AH61" s="272" t="s">
        <v>647</v>
      </c>
      <c r="AI61" s="514"/>
      <c r="AJ61" s="27">
        <v>3</v>
      </c>
      <c r="AK61" s="449">
        <v>428</v>
      </c>
      <c r="AL61" s="273"/>
      <c r="AM61" s="215">
        <v>879</v>
      </c>
      <c r="AN61" s="217"/>
      <c r="AO61" s="219" t="s">
        <v>128</v>
      </c>
      <c r="AP61" s="217"/>
      <c r="AQ61" s="454">
        <f>(BB61+BD61+BF61)*AQ54</f>
        <v>1674.1059277229788</v>
      </c>
      <c r="AR61" s="455"/>
      <c r="AS61" s="215"/>
      <c r="AT61" s="216"/>
      <c r="AU61" s="215"/>
      <c r="AV61" s="215"/>
      <c r="AW61" s="215"/>
      <c r="AX61" s="215"/>
      <c r="AY61" s="215"/>
      <c r="AZ61" s="215"/>
      <c r="BA61" s="22"/>
      <c r="BB61" s="229">
        <f t="shared" si="3"/>
        <v>115.47316400936572</v>
      </c>
      <c r="BC61" s="379"/>
      <c r="BD61" s="535">
        <f t="shared" si="4"/>
        <v>69.88873761139592</v>
      </c>
      <c r="BE61" s="536"/>
      <c r="BF61" s="379">
        <f t="shared" si="5"/>
        <v>27.900000000000002</v>
      </c>
      <c r="BG61" s="379"/>
      <c r="BH61" s="13"/>
      <c r="BI61" s="13"/>
      <c r="BJ61" s="13"/>
    </row>
    <row r="62" spans="1:62" ht="11.25" customHeight="1">
      <c r="A62" s="456">
        <v>4400</v>
      </c>
      <c r="B62" s="457"/>
      <c r="C62" s="452">
        <v>3810</v>
      </c>
      <c r="D62" s="453"/>
      <c r="E62" s="208">
        <v>280</v>
      </c>
      <c r="F62" s="157"/>
      <c r="G62" s="216">
        <v>650</v>
      </c>
      <c r="H62" s="157"/>
      <c r="I62" s="157">
        <v>2450</v>
      </c>
      <c r="J62" s="215"/>
      <c r="K62" s="39">
        <v>22</v>
      </c>
      <c r="L62" s="215">
        <v>258</v>
      </c>
      <c r="M62" s="216"/>
      <c r="N62" s="40">
        <v>22</v>
      </c>
      <c r="O62" s="423">
        <v>750</v>
      </c>
      <c r="P62" s="422"/>
      <c r="Q62" s="157">
        <v>70</v>
      </c>
      <c r="R62" s="215"/>
      <c r="S62" s="215">
        <v>190</v>
      </c>
      <c r="T62" s="217"/>
      <c r="U62" s="450">
        <v>3890</v>
      </c>
      <c r="V62" s="272"/>
      <c r="W62" s="215">
        <v>330</v>
      </c>
      <c r="X62" s="215"/>
      <c r="Y62" s="39">
        <v>25</v>
      </c>
      <c r="Z62" s="28">
        <v>12</v>
      </c>
      <c r="AA62" s="449">
        <v>3170</v>
      </c>
      <c r="AB62" s="272"/>
      <c r="AC62" s="215">
        <v>1170</v>
      </c>
      <c r="AD62" s="216"/>
      <c r="AE62" s="39">
        <v>4</v>
      </c>
      <c r="AF62" s="215">
        <v>54</v>
      </c>
      <c r="AG62" s="215"/>
      <c r="AH62" s="272" t="s">
        <v>648</v>
      </c>
      <c r="AI62" s="514"/>
      <c r="AJ62" s="27">
        <v>3</v>
      </c>
      <c r="AK62" s="449">
        <v>525</v>
      </c>
      <c r="AL62" s="273"/>
      <c r="AM62" s="215">
        <v>938</v>
      </c>
      <c r="AN62" s="217"/>
      <c r="AO62" s="219" t="s">
        <v>129</v>
      </c>
      <c r="AP62" s="217"/>
      <c r="AQ62" s="454">
        <f>(BB62+BD62+BF62)*AQ54</f>
        <v>1860.751689973057</v>
      </c>
      <c r="AR62" s="455"/>
      <c r="AS62" s="215"/>
      <c r="AT62" s="216"/>
      <c r="AU62" s="215"/>
      <c r="AV62" s="215"/>
      <c r="AW62" s="215"/>
      <c r="AX62" s="215"/>
      <c r="AY62" s="215"/>
      <c r="AZ62" s="215"/>
      <c r="BA62" s="22"/>
      <c r="BB62" s="229">
        <f t="shared" si="3"/>
        <v>126.60938962682854</v>
      </c>
      <c r="BC62" s="379"/>
      <c r="BD62" s="535">
        <f t="shared" si="4"/>
        <v>78.33654221687299</v>
      </c>
      <c r="BE62" s="536"/>
      <c r="BF62" s="379">
        <f t="shared" si="5"/>
        <v>32.0925</v>
      </c>
      <c r="BG62" s="379"/>
      <c r="BH62" s="13"/>
      <c r="BI62" s="13"/>
      <c r="BJ62" s="13"/>
    </row>
    <row r="63" spans="1:62" ht="11.25" customHeight="1">
      <c r="A63" s="456">
        <v>4600</v>
      </c>
      <c r="B63" s="457"/>
      <c r="C63" s="452">
        <v>3980</v>
      </c>
      <c r="D63" s="453"/>
      <c r="E63" s="208">
        <v>280</v>
      </c>
      <c r="F63" s="157"/>
      <c r="G63" s="216">
        <v>650</v>
      </c>
      <c r="H63" s="157"/>
      <c r="I63" s="157">
        <v>2550</v>
      </c>
      <c r="J63" s="215"/>
      <c r="K63" s="39">
        <v>22</v>
      </c>
      <c r="L63" s="215">
        <v>258</v>
      </c>
      <c r="M63" s="216"/>
      <c r="N63" s="40">
        <v>22</v>
      </c>
      <c r="O63" s="423">
        <v>750</v>
      </c>
      <c r="P63" s="422"/>
      <c r="Q63" s="157">
        <v>90</v>
      </c>
      <c r="R63" s="215"/>
      <c r="S63" s="215">
        <v>190</v>
      </c>
      <c r="T63" s="217"/>
      <c r="U63" s="450">
        <v>4060</v>
      </c>
      <c r="V63" s="272"/>
      <c r="W63" s="215">
        <v>330</v>
      </c>
      <c r="X63" s="215"/>
      <c r="Y63" s="39">
        <v>28</v>
      </c>
      <c r="Z63" s="28">
        <v>12</v>
      </c>
      <c r="AA63" s="449">
        <v>3320</v>
      </c>
      <c r="AB63" s="272"/>
      <c r="AC63" s="215">
        <v>1210</v>
      </c>
      <c r="AD63" s="216"/>
      <c r="AE63" s="39">
        <v>4</v>
      </c>
      <c r="AF63" s="215">
        <v>54</v>
      </c>
      <c r="AG63" s="215"/>
      <c r="AH63" s="272" t="s">
        <v>648</v>
      </c>
      <c r="AI63" s="514"/>
      <c r="AJ63" s="27">
        <v>3</v>
      </c>
      <c r="AK63" s="449">
        <v>597</v>
      </c>
      <c r="AL63" s="273"/>
      <c r="AM63" s="215">
        <v>1055</v>
      </c>
      <c r="AN63" s="217"/>
      <c r="AO63" s="219" t="s">
        <v>128</v>
      </c>
      <c r="AP63" s="217"/>
      <c r="AQ63" s="454">
        <f>(BB63+BD63+BF63)*AQ54</f>
        <v>2003.9646359090618</v>
      </c>
      <c r="AR63" s="455"/>
      <c r="AS63" s="215"/>
      <c r="AT63" s="216"/>
      <c r="AU63" s="215"/>
      <c r="AV63" s="215"/>
      <c r="AW63" s="215"/>
      <c r="AX63" s="215"/>
      <c r="AY63" s="215"/>
      <c r="AZ63" s="215"/>
      <c r="BA63" s="22"/>
      <c r="BB63" s="229">
        <f t="shared" si="3"/>
        <v>135.31542508826254</v>
      </c>
      <c r="BC63" s="379"/>
      <c r="BD63" s="535">
        <f t="shared" si="4"/>
        <v>82.45229413582176</v>
      </c>
      <c r="BE63" s="536"/>
      <c r="BF63" s="379">
        <f t="shared" si="5"/>
        <v>37.5144</v>
      </c>
      <c r="BG63" s="379"/>
      <c r="BH63" s="13"/>
      <c r="BI63" s="13"/>
      <c r="BJ63" s="13"/>
    </row>
    <row r="64" spans="1:62" ht="11.25" customHeight="1">
      <c r="A64" s="460">
        <v>4800</v>
      </c>
      <c r="B64" s="461"/>
      <c r="C64" s="452">
        <v>4160</v>
      </c>
      <c r="D64" s="453"/>
      <c r="E64" s="208">
        <v>280</v>
      </c>
      <c r="F64" s="157"/>
      <c r="G64" s="216">
        <v>650</v>
      </c>
      <c r="H64" s="157"/>
      <c r="I64" s="157">
        <v>2650</v>
      </c>
      <c r="J64" s="215"/>
      <c r="K64" s="39">
        <v>22</v>
      </c>
      <c r="L64" s="215">
        <v>258</v>
      </c>
      <c r="M64" s="216"/>
      <c r="N64" s="40">
        <v>22</v>
      </c>
      <c r="O64" s="423">
        <v>750</v>
      </c>
      <c r="P64" s="422"/>
      <c r="Q64" s="157">
        <v>90</v>
      </c>
      <c r="R64" s="215"/>
      <c r="S64" s="215">
        <v>190</v>
      </c>
      <c r="T64" s="217"/>
      <c r="U64" s="450">
        <v>4240</v>
      </c>
      <c r="V64" s="272"/>
      <c r="W64" s="215">
        <v>330</v>
      </c>
      <c r="X64" s="215"/>
      <c r="Y64" s="39">
        <v>28</v>
      </c>
      <c r="Z64" s="28">
        <v>12</v>
      </c>
      <c r="AA64" s="449">
        <v>3610</v>
      </c>
      <c r="AB64" s="272"/>
      <c r="AC64" s="215">
        <v>1720</v>
      </c>
      <c r="AD64" s="216"/>
      <c r="AE64" s="39">
        <v>4</v>
      </c>
      <c r="AF64" s="215">
        <v>62</v>
      </c>
      <c r="AG64" s="215"/>
      <c r="AH64" s="272" t="s">
        <v>649</v>
      </c>
      <c r="AI64" s="514"/>
      <c r="AJ64" s="27">
        <v>4</v>
      </c>
      <c r="AK64" s="449">
        <v>697</v>
      </c>
      <c r="AL64" s="273"/>
      <c r="AM64" s="215">
        <v>1225</v>
      </c>
      <c r="AN64" s="217"/>
      <c r="AO64" s="219" t="s">
        <v>128</v>
      </c>
      <c r="AP64" s="217"/>
      <c r="AQ64" s="447">
        <f>(BB64+BD64+BF64)*AQ54</f>
        <v>2136.157044120241</v>
      </c>
      <c r="AR64" s="448"/>
      <c r="AS64" s="233"/>
      <c r="AT64" s="235"/>
      <c r="AU64" s="233"/>
      <c r="AV64" s="233"/>
      <c r="AW64" s="233"/>
      <c r="AX64" s="233"/>
      <c r="AY64" s="233"/>
      <c r="AZ64" s="233"/>
      <c r="BA64" s="17"/>
      <c r="BB64" s="257">
        <f t="shared" si="3"/>
        <v>147.03627039366782</v>
      </c>
      <c r="BC64" s="376"/>
      <c r="BD64" s="541">
        <f t="shared" si="4"/>
        <v>85.90804605477052</v>
      </c>
      <c r="BE64" s="542"/>
      <c r="BF64" s="376">
        <f t="shared" si="5"/>
        <v>39.1776</v>
      </c>
      <c r="BG64" s="376"/>
      <c r="BH64" s="13"/>
      <c r="BI64" s="13"/>
      <c r="BJ64" s="13"/>
    </row>
    <row r="65" spans="1:62" ht="11.25" customHeight="1">
      <c r="A65" s="458">
        <v>5000</v>
      </c>
      <c r="B65" s="459"/>
      <c r="C65" s="445">
        <v>4330</v>
      </c>
      <c r="D65" s="446"/>
      <c r="E65" s="430">
        <v>280</v>
      </c>
      <c r="F65" s="424"/>
      <c r="G65" s="412">
        <v>650</v>
      </c>
      <c r="H65" s="424"/>
      <c r="I65" s="424">
        <v>2750</v>
      </c>
      <c r="J65" s="411"/>
      <c r="K65" s="44">
        <v>22</v>
      </c>
      <c r="L65" s="411">
        <v>258</v>
      </c>
      <c r="M65" s="412"/>
      <c r="N65" s="45">
        <v>22</v>
      </c>
      <c r="O65" s="425">
        <v>750</v>
      </c>
      <c r="P65" s="426"/>
      <c r="Q65" s="424">
        <v>90</v>
      </c>
      <c r="R65" s="411"/>
      <c r="S65" s="411">
        <v>190</v>
      </c>
      <c r="T65" s="413"/>
      <c r="U65" s="440">
        <v>4410</v>
      </c>
      <c r="V65" s="441"/>
      <c r="W65" s="411">
        <v>330</v>
      </c>
      <c r="X65" s="411"/>
      <c r="Y65" s="44">
        <v>28</v>
      </c>
      <c r="Z65" s="75">
        <v>16</v>
      </c>
      <c r="AA65" s="442">
        <v>3750</v>
      </c>
      <c r="AB65" s="441"/>
      <c r="AC65" s="411">
        <v>1750</v>
      </c>
      <c r="AD65" s="412"/>
      <c r="AE65" s="44">
        <v>4</v>
      </c>
      <c r="AF65" s="411">
        <v>62</v>
      </c>
      <c r="AG65" s="411"/>
      <c r="AH65" s="441" t="s">
        <v>649</v>
      </c>
      <c r="AI65" s="511"/>
      <c r="AJ65" s="29">
        <v>4</v>
      </c>
      <c r="AK65" s="442">
        <v>703</v>
      </c>
      <c r="AL65" s="547"/>
      <c r="AM65" s="411">
        <v>1235</v>
      </c>
      <c r="AN65" s="413"/>
      <c r="AO65" s="414" t="s">
        <v>128</v>
      </c>
      <c r="AP65" s="413"/>
      <c r="AQ65" s="434">
        <f>(BB65+BD65+BF65)*AQ54</f>
        <v>2248.6766446065944</v>
      </c>
      <c r="AR65" s="435"/>
      <c r="AS65" s="322"/>
      <c r="AT65" s="317"/>
      <c r="AU65" s="322"/>
      <c r="AV65" s="322"/>
      <c r="AW65" s="322"/>
      <c r="AX65" s="322"/>
      <c r="AY65" s="322"/>
      <c r="AZ65" s="322"/>
      <c r="BA65" s="21"/>
      <c r="BB65" s="320">
        <f t="shared" si="3"/>
        <v>156.34342554304433</v>
      </c>
      <c r="BC65" s="543"/>
      <c r="BD65" s="544">
        <f t="shared" si="4"/>
        <v>89.3637979737193</v>
      </c>
      <c r="BE65" s="545"/>
      <c r="BF65" s="543">
        <f t="shared" si="5"/>
        <v>40.7484</v>
      </c>
      <c r="BG65" s="543"/>
      <c r="BH65" s="13"/>
      <c r="BI65" s="13"/>
      <c r="BJ65" s="13"/>
    </row>
    <row r="66" spans="1:62" ht="11.25" customHeight="1">
      <c r="A66" s="456">
        <v>5200</v>
      </c>
      <c r="B66" s="457"/>
      <c r="C66" s="452">
        <v>4500</v>
      </c>
      <c r="D66" s="453"/>
      <c r="E66" s="208">
        <v>300</v>
      </c>
      <c r="F66" s="157"/>
      <c r="G66" s="216">
        <v>700</v>
      </c>
      <c r="H66" s="157"/>
      <c r="I66" s="157">
        <v>2850</v>
      </c>
      <c r="J66" s="215"/>
      <c r="K66" s="39">
        <v>22</v>
      </c>
      <c r="L66" s="215">
        <v>278</v>
      </c>
      <c r="M66" s="216"/>
      <c r="N66" s="40">
        <v>22</v>
      </c>
      <c r="O66" s="423">
        <v>800</v>
      </c>
      <c r="P66" s="422"/>
      <c r="Q66" s="157">
        <v>90</v>
      </c>
      <c r="R66" s="215"/>
      <c r="S66" s="215">
        <v>200</v>
      </c>
      <c r="T66" s="217"/>
      <c r="U66" s="450">
        <v>4600</v>
      </c>
      <c r="V66" s="272"/>
      <c r="W66" s="215">
        <v>350</v>
      </c>
      <c r="X66" s="215"/>
      <c r="Y66" s="39">
        <v>28</v>
      </c>
      <c r="Z66" s="28">
        <v>16</v>
      </c>
      <c r="AA66" s="449">
        <v>3900</v>
      </c>
      <c r="AB66" s="272"/>
      <c r="AC66" s="215">
        <v>2070</v>
      </c>
      <c r="AD66" s="216"/>
      <c r="AE66" s="39">
        <v>4</v>
      </c>
      <c r="AF66" s="215">
        <v>62</v>
      </c>
      <c r="AG66" s="215"/>
      <c r="AH66" s="272" t="s">
        <v>649</v>
      </c>
      <c r="AI66" s="514"/>
      <c r="AJ66" s="27">
        <v>4</v>
      </c>
      <c r="AK66" s="449">
        <v>796</v>
      </c>
      <c r="AL66" s="273"/>
      <c r="AM66" s="215">
        <v>1400</v>
      </c>
      <c r="AN66" s="217"/>
      <c r="AO66" s="219" t="s">
        <v>128</v>
      </c>
      <c r="AP66" s="217"/>
      <c r="AQ66" s="454">
        <f>(BB66+BD66+BF66)*AQ54</f>
        <v>2457.053221811951</v>
      </c>
      <c r="AR66" s="455"/>
      <c r="AS66" s="215"/>
      <c r="AT66" s="216"/>
      <c r="AU66" s="215"/>
      <c r="AV66" s="215"/>
      <c r="AW66" s="215"/>
      <c r="AX66" s="215"/>
      <c r="AY66" s="215"/>
      <c r="AZ66" s="215"/>
      <c r="BA66" s="22"/>
      <c r="BB66" s="229">
        <f t="shared" si="3"/>
        <v>168.91289053639207</v>
      </c>
      <c r="BC66" s="379"/>
      <c r="BD66" s="535">
        <f t="shared" si="4"/>
        <v>99.00751988551261</v>
      </c>
      <c r="BE66" s="536"/>
      <c r="BF66" s="379">
        <f t="shared" si="5"/>
        <v>45.080000000000005</v>
      </c>
      <c r="BG66" s="379"/>
      <c r="BH66" s="13"/>
      <c r="BI66" s="13"/>
      <c r="BJ66" s="13"/>
    </row>
    <row r="67" spans="1:62" ht="11.25" customHeight="1">
      <c r="A67" s="456">
        <v>5400</v>
      </c>
      <c r="B67" s="457"/>
      <c r="C67" s="452">
        <v>4680</v>
      </c>
      <c r="D67" s="453"/>
      <c r="E67" s="208">
        <v>300</v>
      </c>
      <c r="F67" s="157"/>
      <c r="G67" s="216">
        <v>700</v>
      </c>
      <c r="H67" s="157"/>
      <c r="I67" s="157">
        <v>2950</v>
      </c>
      <c r="J67" s="215"/>
      <c r="K67" s="39">
        <v>22</v>
      </c>
      <c r="L67" s="215">
        <v>278</v>
      </c>
      <c r="M67" s="216"/>
      <c r="N67" s="40">
        <v>22</v>
      </c>
      <c r="O67" s="423">
        <v>800</v>
      </c>
      <c r="P67" s="422"/>
      <c r="Q67" s="157">
        <v>90</v>
      </c>
      <c r="R67" s="215"/>
      <c r="S67" s="215">
        <v>200</v>
      </c>
      <c r="T67" s="217"/>
      <c r="U67" s="450">
        <v>4780</v>
      </c>
      <c r="V67" s="272"/>
      <c r="W67" s="215">
        <v>350</v>
      </c>
      <c r="X67" s="215"/>
      <c r="Y67" s="39">
        <v>28</v>
      </c>
      <c r="Z67" s="28">
        <v>16</v>
      </c>
      <c r="AA67" s="449">
        <v>4060</v>
      </c>
      <c r="AB67" s="272"/>
      <c r="AC67" s="215">
        <v>2100</v>
      </c>
      <c r="AD67" s="216"/>
      <c r="AE67" s="39">
        <v>4</v>
      </c>
      <c r="AF67" s="215">
        <v>62</v>
      </c>
      <c r="AG67" s="215"/>
      <c r="AH67" s="272" t="s">
        <v>649</v>
      </c>
      <c r="AI67" s="514"/>
      <c r="AJ67" s="27">
        <v>4</v>
      </c>
      <c r="AK67" s="449">
        <v>802</v>
      </c>
      <c r="AL67" s="273"/>
      <c r="AM67" s="215">
        <v>1413</v>
      </c>
      <c r="AN67" s="217"/>
      <c r="AO67" s="219" t="s">
        <v>129</v>
      </c>
      <c r="AP67" s="217"/>
      <c r="AQ67" s="454">
        <f>(BB67+BD67+BF67)*AQ54</f>
        <v>2579.5596170195695</v>
      </c>
      <c r="AR67" s="455"/>
      <c r="AS67" s="215"/>
      <c r="AT67" s="216"/>
      <c r="AU67" s="215"/>
      <c r="AV67" s="215"/>
      <c r="AW67" s="215"/>
      <c r="AX67" s="215"/>
      <c r="AY67" s="215"/>
      <c r="AZ67" s="215"/>
      <c r="BA67" s="22"/>
      <c r="BB67" s="229">
        <f t="shared" si="3"/>
        <v>179.068665373711</v>
      </c>
      <c r="BC67" s="379"/>
      <c r="BD67" s="535">
        <f t="shared" si="4"/>
        <v>102.69365526572466</v>
      </c>
      <c r="BE67" s="536"/>
      <c r="BF67" s="379">
        <f t="shared" si="5"/>
        <v>46.843999999999994</v>
      </c>
      <c r="BG67" s="379"/>
      <c r="BH67" s="13"/>
      <c r="BI67" s="13"/>
      <c r="BJ67" s="13"/>
    </row>
    <row r="68" spans="1:62" ht="11.25" customHeight="1">
      <c r="A68" s="456">
        <v>5600</v>
      </c>
      <c r="B68" s="457"/>
      <c r="C68" s="452">
        <v>4850</v>
      </c>
      <c r="D68" s="453"/>
      <c r="E68" s="208">
        <v>330</v>
      </c>
      <c r="F68" s="157"/>
      <c r="G68" s="216">
        <v>750</v>
      </c>
      <c r="H68" s="157"/>
      <c r="I68" s="157">
        <v>3050</v>
      </c>
      <c r="J68" s="215"/>
      <c r="K68" s="39">
        <v>25</v>
      </c>
      <c r="L68" s="215">
        <v>305</v>
      </c>
      <c r="M68" s="216"/>
      <c r="N68" s="40">
        <v>25</v>
      </c>
      <c r="O68" s="423">
        <v>850</v>
      </c>
      <c r="P68" s="422"/>
      <c r="Q68" s="157">
        <v>90</v>
      </c>
      <c r="R68" s="215"/>
      <c r="S68" s="215">
        <v>215</v>
      </c>
      <c r="T68" s="217"/>
      <c r="U68" s="450">
        <v>4950</v>
      </c>
      <c r="V68" s="272"/>
      <c r="W68" s="215">
        <v>380</v>
      </c>
      <c r="X68" s="215"/>
      <c r="Y68" s="39">
        <v>32</v>
      </c>
      <c r="Z68" s="28">
        <v>16</v>
      </c>
      <c r="AA68" s="449">
        <v>4200</v>
      </c>
      <c r="AB68" s="272"/>
      <c r="AC68" s="215">
        <v>2580</v>
      </c>
      <c r="AD68" s="216"/>
      <c r="AE68" s="39">
        <v>4</v>
      </c>
      <c r="AF68" s="215">
        <v>71</v>
      </c>
      <c r="AG68" s="215"/>
      <c r="AH68" s="272" t="s">
        <v>650</v>
      </c>
      <c r="AI68" s="514"/>
      <c r="AJ68" s="27">
        <v>4</v>
      </c>
      <c r="AK68" s="449">
        <v>1053</v>
      </c>
      <c r="AL68" s="273"/>
      <c r="AM68" s="215">
        <v>1855</v>
      </c>
      <c r="AN68" s="217"/>
      <c r="AO68" s="219" t="s">
        <v>128</v>
      </c>
      <c r="AP68" s="217"/>
      <c r="AQ68" s="454">
        <f>(BB68+BD68+BF68)*AQ54</f>
        <v>3201.6692219182096</v>
      </c>
      <c r="AR68" s="455"/>
      <c r="AS68" s="215"/>
      <c r="AT68" s="216"/>
      <c r="AU68" s="215"/>
      <c r="AV68" s="215"/>
      <c r="AW68" s="215"/>
      <c r="AX68" s="215"/>
      <c r="AY68" s="215"/>
      <c r="AZ68" s="215"/>
      <c r="BA68" s="22"/>
      <c r="BB68" s="229">
        <f t="shared" si="3"/>
        <v>219.2224432443195</v>
      </c>
      <c r="BC68" s="379"/>
      <c r="BD68" s="535">
        <f t="shared" si="4"/>
        <v>128.4415085923951</v>
      </c>
      <c r="BE68" s="536"/>
      <c r="BF68" s="379">
        <f t="shared" si="5"/>
        <v>60.192</v>
      </c>
      <c r="BG68" s="379"/>
      <c r="BH68" s="13"/>
      <c r="BI68" s="13"/>
      <c r="BJ68" s="13"/>
    </row>
    <row r="69" spans="1:62" ht="11.25" customHeight="1">
      <c r="A69" s="451">
        <v>5800</v>
      </c>
      <c r="B69" s="179"/>
      <c r="C69" s="452">
        <v>5020</v>
      </c>
      <c r="D69" s="453"/>
      <c r="E69" s="208">
        <v>330</v>
      </c>
      <c r="F69" s="157"/>
      <c r="G69" s="216">
        <v>750</v>
      </c>
      <c r="H69" s="157"/>
      <c r="I69" s="157">
        <v>3150</v>
      </c>
      <c r="J69" s="215"/>
      <c r="K69" s="39">
        <v>25</v>
      </c>
      <c r="L69" s="215">
        <v>305</v>
      </c>
      <c r="M69" s="216"/>
      <c r="N69" s="40">
        <v>25</v>
      </c>
      <c r="O69" s="423">
        <v>850</v>
      </c>
      <c r="P69" s="422"/>
      <c r="Q69" s="157">
        <v>90</v>
      </c>
      <c r="R69" s="215"/>
      <c r="S69" s="215">
        <v>215</v>
      </c>
      <c r="T69" s="217"/>
      <c r="U69" s="450">
        <v>5120</v>
      </c>
      <c r="V69" s="272"/>
      <c r="W69" s="215">
        <v>380</v>
      </c>
      <c r="X69" s="215"/>
      <c r="Y69" s="39">
        <v>32</v>
      </c>
      <c r="Z69" s="28">
        <v>16</v>
      </c>
      <c r="AA69" s="449">
        <v>4350</v>
      </c>
      <c r="AB69" s="272"/>
      <c r="AC69" s="215">
        <v>2610</v>
      </c>
      <c r="AD69" s="216"/>
      <c r="AE69" s="39">
        <v>4</v>
      </c>
      <c r="AF69" s="215">
        <v>71</v>
      </c>
      <c r="AG69" s="215"/>
      <c r="AH69" s="272" t="s">
        <v>650</v>
      </c>
      <c r="AI69" s="514"/>
      <c r="AJ69" s="27">
        <v>4</v>
      </c>
      <c r="AK69" s="449">
        <v>1061</v>
      </c>
      <c r="AL69" s="273"/>
      <c r="AM69" s="215">
        <v>1869</v>
      </c>
      <c r="AN69" s="217"/>
      <c r="AO69" s="219" t="s">
        <v>128</v>
      </c>
      <c r="AP69" s="217"/>
      <c r="AQ69" s="447">
        <f>(BB69+BD69+BF69)*AQ54</f>
        <v>3348.0052588828494</v>
      </c>
      <c r="AR69" s="448"/>
      <c r="AS69" s="196"/>
      <c r="AT69" s="190"/>
      <c r="AU69" s="196"/>
      <c r="AV69" s="196"/>
      <c r="AW69" s="196"/>
      <c r="AX69" s="196"/>
      <c r="AY69" s="196"/>
      <c r="AZ69" s="196"/>
      <c r="BA69" s="23"/>
      <c r="BB69" s="257">
        <f>((2*A69/2*COS(30/180*PI())+C69)/2*(I69-A69/2*SIN(30/180*PI()))-(PI()/4*A69^2*120/360-2*A69/2*COS(30/180*PI())*A69/2*SIN(30/180*PI()))+(I69-A69/2*SIN(30/180*PI())+IF(AJ69&lt;=2,(I69-A69/2)*AJ69,(I69-A69/2)*(AJ69-2)+(I69-A69/2*SIN(30/180*PI())+I69-A69/2)/2*2))*(G69+E69)/2)*K69/10^9*1000</f>
        <v>231.34618702302566</v>
      </c>
      <c r="BC69" s="376"/>
      <c r="BD69" s="541">
        <f t="shared" si="4"/>
        <v>132.89209818498063</v>
      </c>
      <c r="BE69" s="542"/>
      <c r="BF69" s="376">
        <f t="shared" si="5"/>
        <v>62.2592</v>
      </c>
      <c r="BG69" s="376"/>
      <c r="BH69" s="13"/>
      <c r="BI69" s="13"/>
      <c r="BJ69" s="13"/>
    </row>
    <row r="70" spans="1:62" ht="11.25" customHeight="1">
      <c r="A70" s="443">
        <v>6000</v>
      </c>
      <c r="B70" s="444"/>
      <c r="C70" s="445">
        <v>5200</v>
      </c>
      <c r="D70" s="446"/>
      <c r="E70" s="430">
        <v>330</v>
      </c>
      <c r="F70" s="424"/>
      <c r="G70" s="412">
        <v>800</v>
      </c>
      <c r="H70" s="424"/>
      <c r="I70" s="424">
        <v>3250</v>
      </c>
      <c r="J70" s="411"/>
      <c r="K70" s="44">
        <v>25</v>
      </c>
      <c r="L70" s="411">
        <v>305</v>
      </c>
      <c r="M70" s="412"/>
      <c r="N70" s="68">
        <v>25</v>
      </c>
      <c r="O70" s="425">
        <v>900</v>
      </c>
      <c r="P70" s="426"/>
      <c r="Q70" s="424">
        <v>90</v>
      </c>
      <c r="R70" s="411"/>
      <c r="S70" s="411">
        <v>215</v>
      </c>
      <c r="T70" s="413"/>
      <c r="U70" s="440">
        <v>5300</v>
      </c>
      <c r="V70" s="441"/>
      <c r="W70" s="411">
        <v>380</v>
      </c>
      <c r="X70" s="411"/>
      <c r="Y70" s="44">
        <v>32</v>
      </c>
      <c r="Z70" s="75">
        <v>18</v>
      </c>
      <c r="AA70" s="442">
        <v>4510</v>
      </c>
      <c r="AB70" s="441"/>
      <c r="AC70" s="411">
        <v>2640</v>
      </c>
      <c r="AD70" s="412"/>
      <c r="AE70" s="44">
        <v>4</v>
      </c>
      <c r="AF70" s="411">
        <v>71</v>
      </c>
      <c r="AG70" s="411"/>
      <c r="AH70" s="441" t="s">
        <v>650</v>
      </c>
      <c r="AI70" s="511"/>
      <c r="AJ70" s="29">
        <v>4</v>
      </c>
      <c r="AK70" s="442">
        <v>1059</v>
      </c>
      <c r="AL70" s="547"/>
      <c r="AM70" s="411">
        <v>1883</v>
      </c>
      <c r="AN70" s="413"/>
      <c r="AO70" s="414" t="s">
        <v>34</v>
      </c>
      <c r="AP70" s="413"/>
      <c r="AQ70" s="434">
        <f>(BB70+BD70+BF70)*AQ54</f>
        <v>3583.941210850523</v>
      </c>
      <c r="AR70" s="435"/>
      <c r="AS70" s="192"/>
      <c r="AT70" s="265"/>
      <c r="AU70" s="192"/>
      <c r="AV70" s="192"/>
      <c r="AW70" s="192"/>
      <c r="AX70" s="192"/>
      <c r="AY70" s="192"/>
      <c r="AZ70" s="192"/>
      <c r="BA70" s="20"/>
      <c r="BB70" s="268">
        <f t="shared" si="3"/>
        <v>246.6833510789718</v>
      </c>
      <c r="BC70" s="387"/>
      <c r="BD70" s="537">
        <f t="shared" si="4"/>
        <v>145.42166941154073</v>
      </c>
      <c r="BE70" s="538"/>
      <c r="BF70" s="387">
        <f t="shared" si="5"/>
        <v>64.44800000000001</v>
      </c>
      <c r="BG70" s="387"/>
      <c r="BH70" s="13"/>
      <c r="BI70" s="13"/>
      <c r="BJ70" s="13"/>
    </row>
    <row r="71" spans="1:62" ht="11.25" customHeight="1">
      <c r="A71" s="420"/>
      <c r="B71" s="194"/>
      <c r="C71" s="421"/>
      <c r="D71" s="422"/>
      <c r="E71" s="208"/>
      <c r="F71" s="157"/>
      <c r="G71" s="216"/>
      <c r="H71" s="157"/>
      <c r="I71" s="157"/>
      <c r="J71" s="215"/>
      <c r="K71" s="39"/>
      <c r="L71" s="215"/>
      <c r="M71" s="216"/>
      <c r="N71" s="40"/>
      <c r="O71" s="423"/>
      <c r="P71" s="422"/>
      <c r="Q71" s="157"/>
      <c r="R71" s="215"/>
      <c r="S71" s="215"/>
      <c r="T71" s="217"/>
      <c r="U71" s="157"/>
      <c r="V71" s="215"/>
      <c r="W71" s="215"/>
      <c r="X71" s="215"/>
      <c r="Y71" s="39"/>
      <c r="Z71" s="28"/>
      <c r="AA71" s="219"/>
      <c r="AB71" s="215"/>
      <c r="AC71" s="215"/>
      <c r="AD71" s="216"/>
      <c r="AE71" s="39"/>
      <c r="AF71" s="215"/>
      <c r="AG71" s="215"/>
      <c r="AH71" s="215"/>
      <c r="AI71" s="217"/>
      <c r="AJ71" s="27"/>
      <c r="AK71" s="219"/>
      <c r="AL71" s="216"/>
      <c r="AM71" s="215"/>
      <c r="AN71" s="217"/>
      <c r="AO71" s="219"/>
      <c r="AP71" s="217"/>
      <c r="AQ71" s="219"/>
      <c r="AR71" s="216"/>
      <c r="AS71" s="215"/>
      <c r="AT71" s="216"/>
      <c r="AU71" s="215"/>
      <c r="AV71" s="215"/>
      <c r="AW71" s="215"/>
      <c r="AX71" s="215"/>
      <c r="AY71" s="215"/>
      <c r="AZ71" s="215"/>
      <c r="BA71" s="22"/>
      <c r="BB71" s="13"/>
      <c r="BC71" s="13"/>
      <c r="BD71" s="13"/>
      <c r="BE71" s="13"/>
      <c r="BF71" s="13"/>
      <c r="BG71" s="13"/>
      <c r="BH71" s="13"/>
      <c r="BI71" s="13"/>
      <c r="BJ71" s="13"/>
    </row>
    <row r="72" spans="1:62" ht="11.25" customHeight="1">
      <c r="A72" s="420"/>
      <c r="B72" s="194"/>
      <c r="C72" s="421"/>
      <c r="D72" s="422"/>
      <c r="E72" s="208"/>
      <c r="F72" s="157"/>
      <c r="G72" s="216"/>
      <c r="H72" s="157"/>
      <c r="I72" s="157"/>
      <c r="J72" s="215"/>
      <c r="K72" s="39"/>
      <c r="L72" s="215"/>
      <c r="M72" s="216"/>
      <c r="N72" s="40"/>
      <c r="O72" s="423"/>
      <c r="P72" s="422"/>
      <c r="Q72" s="157"/>
      <c r="R72" s="215"/>
      <c r="S72" s="215"/>
      <c r="T72" s="217"/>
      <c r="U72" s="157"/>
      <c r="V72" s="215"/>
      <c r="W72" s="215"/>
      <c r="X72" s="215"/>
      <c r="Y72" s="39"/>
      <c r="Z72" s="28"/>
      <c r="AA72" s="219"/>
      <c r="AB72" s="215"/>
      <c r="AC72" s="215"/>
      <c r="AD72" s="216"/>
      <c r="AE72" s="39"/>
      <c r="AF72" s="215"/>
      <c r="AG72" s="215"/>
      <c r="AH72" s="215"/>
      <c r="AI72" s="217"/>
      <c r="AJ72" s="27"/>
      <c r="AK72" s="219"/>
      <c r="AL72" s="216"/>
      <c r="AM72" s="215"/>
      <c r="AN72" s="217"/>
      <c r="AO72" s="219"/>
      <c r="AP72" s="217"/>
      <c r="AQ72" s="219"/>
      <c r="AR72" s="215"/>
      <c r="AS72" s="215"/>
      <c r="AT72" s="216"/>
      <c r="AU72" s="215"/>
      <c r="AV72" s="215"/>
      <c r="AW72" s="215"/>
      <c r="AX72" s="215"/>
      <c r="AY72" s="215"/>
      <c r="AZ72" s="215"/>
      <c r="BA72" s="22"/>
      <c r="BB72" s="13"/>
      <c r="BC72" s="13"/>
      <c r="BD72" s="13"/>
      <c r="BE72" s="13"/>
      <c r="BF72" s="13"/>
      <c r="BG72" s="13"/>
      <c r="BH72" s="13"/>
      <c r="BI72" s="13"/>
      <c r="BJ72" s="13"/>
    </row>
    <row r="73" spans="1:62" ht="11.25" customHeight="1">
      <c r="A73" s="420"/>
      <c r="B73" s="194"/>
      <c r="C73" s="421"/>
      <c r="D73" s="422"/>
      <c r="E73" s="208"/>
      <c r="F73" s="157"/>
      <c r="G73" s="216"/>
      <c r="H73" s="157"/>
      <c r="I73" s="157"/>
      <c r="J73" s="215"/>
      <c r="K73" s="39"/>
      <c r="L73" s="215"/>
      <c r="M73" s="216"/>
      <c r="N73" s="40"/>
      <c r="O73" s="423"/>
      <c r="P73" s="422"/>
      <c r="Q73" s="157"/>
      <c r="R73" s="215"/>
      <c r="S73" s="215"/>
      <c r="T73" s="217"/>
      <c r="U73" s="157"/>
      <c r="V73" s="215"/>
      <c r="W73" s="215"/>
      <c r="X73" s="215"/>
      <c r="Y73" s="39"/>
      <c r="Z73" s="28"/>
      <c r="AA73" s="219"/>
      <c r="AB73" s="215"/>
      <c r="AC73" s="215"/>
      <c r="AD73" s="216"/>
      <c r="AE73" s="39"/>
      <c r="AF73" s="215"/>
      <c r="AG73" s="215"/>
      <c r="AH73" s="215"/>
      <c r="AI73" s="217"/>
      <c r="AJ73" s="27"/>
      <c r="AK73" s="219"/>
      <c r="AL73" s="216"/>
      <c r="AM73" s="215"/>
      <c r="AN73" s="217"/>
      <c r="AO73" s="219"/>
      <c r="AP73" s="217"/>
      <c r="AQ73" s="219"/>
      <c r="AR73" s="215"/>
      <c r="AS73" s="215"/>
      <c r="AT73" s="216"/>
      <c r="AU73" s="215"/>
      <c r="AV73" s="215"/>
      <c r="AW73" s="215"/>
      <c r="AX73" s="215"/>
      <c r="AY73" s="215"/>
      <c r="AZ73" s="215"/>
      <c r="BA73" s="22"/>
      <c r="BB73" s="13"/>
      <c r="BC73" s="13"/>
      <c r="BD73" s="13"/>
      <c r="BE73" s="13"/>
      <c r="BF73" s="13"/>
      <c r="BG73" s="13"/>
      <c r="BH73" s="13"/>
      <c r="BI73" s="13"/>
      <c r="BJ73" s="13"/>
    </row>
    <row r="74" spans="1:62" ht="11.25" customHeight="1">
      <c r="A74" s="417"/>
      <c r="B74" s="418"/>
      <c r="C74" s="421"/>
      <c r="D74" s="422"/>
      <c r="E74" s="208"/>
      <c r="F74" s="157"/>
      <c r="G74" s="216"/>
      <c r="H74" s="157"/>
      <c r="I74" s="157"/>
      <c r="J74" s="215"/>
      <c r="K74" s="39"/>
      <c r="L74" s="215"/>
      <c r="M74" s="216"/>
      <c r="N74" s="40"/>
      <c r="O74" s="423"/>
      <c r="P74" s="422"/>
      <c r="Q74" s="157"/>
      <c r="R74" s="215"/>
      <c r="S74" s="215"/>
      <c r="T74" s="217"/>
      <c r="U74" s="157"/>
      <c r="V74" s="215"/>
      <c r="W74" s="215"/>
      <c r="X74" s="215"/>
      <c r="Y74" s="39"/>
      <c r="Z74" s="28"/>
      <c r="AA74" s="219"/>
      <c r="AB74" s="215"/>
      <c r="AC74" s="215"/>
      <c r="AD74" s="216"/>
      <c r="AE74" s="39"/>
      <c r="AF74" s="215"/>
      <c r="AG74" s="215"/>
      <c r="AH74" s="215"/>
      <c r="AI74" s="217"/>
      <c r="AJ74" s="27"/>
      <c r="AK74" s="219"/>
      <c r="AL74" s="216"/>
      <c r="AM74" s="215"/>
      <c r="AN74" s="217"/>
      <c r="AO74" s="219"/>
      <c r="AP74" s="217"/>
      <c r="AQ74" s="201"/>
      <c r="AR74" s="196"/>
      <c r="AS74" s="196"/>
      <c r="AT74" s="190"/>
      <c r="AU74" s="196"/>
      <c r="AV74" s="196"/>
      <c r="AW74" s="196"/>
      <c r="AX74" s="196"/>
      <c r="AY74" s="196"/>
      <c r="AZ74" s="196"/>
      <c r="BA74" s="23"/>
      <c r="BB74" s="13"/>
      <c r="BC74" s="13"/>
      <c r="BD74" s="13"/>
      <c r="BE74" s="13"/>
      <c r="BF74" s="13"/>
      <c r="BG74" s="13"/>
      <c r="BH74" s="13"/>
      <c r="BI74" s="13"/>
      <c r="BJ74" s="13"/>
    </row>
    <row r="75" spans="1:62" ht="11.25" customHeight="1">
      <c r="A75" s="433"/>
      <c r="B75" s="328"/>
      <c r="C75" s="429"/>
      <c r="D75" s="426"/>
      <c r="E75" s="430"/>
      <c r="F75" s="424"/>
      <c r="G75" s="412"/>
      <c r="H75" s="424"/>
      <c r="I75" s="424"/>
      <c r="J75" s="411"/>
      <c r="K75" s="44"/>
      <c r="L75" s="411"/>
      <c r="M75" s="412"/>
      <c r="N75" s="45"/>
      <c r="O75" s="425"/>
      <c r="P75" s="426"/>
      <c r="Q75" s="424"/>
      <c r="R75" s="411"/>
      <c r="S75" s="411"/>
      <c r="T75" s="413"/>
      <c r="U75" s="424"/>
      <c r="V75" s="411"/>
      <c r="W75" s="411"/>
      <c r="X75" s="411"/>
      <c r="Y75" s="44"/>
      <c r="Z75" s="75"/>
      <c r="AA75" s="414"/>
      <c r="AB75" s="411"/>
      <c r="AC75" s="411"/>
      <c r="AD75" s="412"/>
      <c r="AE75" s="44"/>
      <c r="AF75" s="411"/>
      <c r="AG75" s="411"/>
      <c r="AH75" s="411"/>
      <c r="AI75" s="413"/>
      <c r="AJ75" s="29"/>
      <c r="AK75" s="414"/>
      <c r="AL75" s="412"/>
      <c r="AM75" s="411"/>
      <c r="AN75" s="413"/>
      <c r="AO75" s="414"/>
      <c r="AP75" s="413"/>
      <c r="AQ75" s="243"/>
      <c r="AR75" s="192"/>
      <c r="AS75" s="192"/>
      <c r="AT75" s="265"/>
      <c r="AU75" s="192"/>
      <c r="AV75" s="192"/>
      <c r="AW75" s="192"/>
      <c r="AX75" s="192"/>
      <c r="AY75" s="192"/>
      <c r="AZ75" s="192"/>
      <c r="BA75" s="20"/>
      <c r="BB75" s="13"/>
      <c r="BC75" s="13"/>
      <c r="BD75" s="13"/>
      <c r="BE75" s="13"/>
      <c r="BF75" s="13"/>
      <c r="BG75" s="13"/>
      <c r="BH75" s="13"/>
      <c r="BI75" s="13"/>
      <c r="BJ75" s="13"/>
    </row>
    <row r="76" spans="1:62" ht="11.25" customHeight="1">
      <c r="A76" s="420"/>
      <c r="B76" s="194"/>
      <c r="C76" s="421"/>
      <c r="D76" s="422"/>
      <c r="E76" s="208"/>
      <c r="F76" s="157"/>
      <c r="G76" s="216"/>
      <c r="H76" s="157"/>
      <c r="I76" s="157"/>
      <c r="J76" s="215"/>
      <c r="K76" s="39"/>
      <c r="L76" s="215"/>
      <c r="M76" s="216"/>
      <c r="N76" s="40"/>
      <c r="O76" s="423"/>
      <c r="P76" s="422"/>
      <c r="Q76" s="157"/>
      <c r="R76" s="215"/>
      <c r="S76" s="215"/>
      <c r="T76" s="217"/>
      <c r="U76" s="157"/>
      <c r="V76" s="215"/>
      <c r="W76" s="215"/>
      <c r="X76" s="215"/>
      <c r="Y76" s="39"/>
      <c r="Z76" s="28"/>
      <c r="AA76" s="219"/>
      <c r="AB76" s="215"/>
      <c r="AC76" s="215"/>
      <c r="AD76" s="216"/>
      <c r="AE76" s="39"/>
      <c r="AF76" s="215"/>
      <c r="AG76" s="215"/>
      <c r="AH76" s="215"/>
      <c r="AI76" s="217"/>
      <c r="AJ76" s="27"/>
      <c r="AK76" s="219"/>
      <c r="AL76" s="216"/>
      <c r="AM76" s="215"/>
      <c r="AN76" s="217"/>
      <c r="AO76" s="219"/>
      <c r="AP76" s="217"/>
      <c r="AQ76" s="219"/>
      <c r="AR76" s="215"/>
      <c r="AS76" s="215"/>
      <c r="AT76" s="216"/>
      <c r="AU76" s="215"/>
      <c r="AV76" s="215"/>
      <c r="AW76" s="215"/>
      <c r="AX76" s="215"/>
      <c r="AY76" s="215"/>
      <c r="AZ76" s="215"/>
      <c r="BA76" s="22"/>
      <c r="BB76" s="13"/>
      <c r="BC76" s="13"/>
      <c r="BD76" s="13"/>
      <c r="BE76" s="13"/>
      <c r="BF76" s="13"/>
      <c r="BG76" s="13"/>
      <c r="BH76" s="13"/>
      <c r="BI76" s="13"/>
      <c r="BJ76" s="13"/>
    </row>
    <row r="77" spans="1:62" ht="11.25" customHeight="1">
      <c r="A77" s="420"/>
      <c r="B77" s="194"/>
      <c r="C77" s="421"/>
      <c r="D77" s="422"/>
      <c r="E77" s="208"/>
      <c r="F77" s="157"/>
      <c r="G77" s="216"/>
      <c r="H77" s="157"/>
      <c r="I77" s="157"/>
      <c r="J77" s="215"/>
      <c r="K77" s="39"/>
      <c r="L77" s="215"/>
      <c r="M77" s="216"/>
      <c r="N77" s="40"/>
      <c r="O77" s="423"/>
      <c r="P77" s="422"/>
      <c r="Q77" s="157"/>
      <c r="R77" s="215"/>
      <c r="S77" s="215"/>
      <c r="T77" s="217"/>
      <c r="U77" s="157"/>
      <c r="V77" s="215"/>
      <c r="W77" s="215"/>
      <c r="X77" s="215"/>
      <c r="Y77" s="39"/>
      <c r="Z77" s="28"/>
      <c r="AA77" s="219"/>
      <c r="AB77" s="215"/>
      <c r="AC77" s="215"/>
      <c r="AD77" s="216"/>
      <c r="AE77" s="39"/>
      <c r="AF77" s="215"/>
      <c r="AG77" s="215"/>
      <c r="AH77" s="215"/>
      <c r="AI77" s="217"/>
      <c r="AJ77" s="27"/>
      <c r="AK77" s="219"/>
      <c r="AL77" s="216"/>
      <c r="AM77" s="215"/>
      <c r="AN77" s="217"/>
      <c r="AO77" s="219"/>
      <c r="AP77" s="217"/>
      <c r="AQ77" s="219"/>
      <c r="AR77" s="215"/>
      <c r="AS77" s="215"/>
      <c r="AT77" s="216"/>
      <c r="AU77" s="215"/>
      <c r="AV77" s="215"/>
      <c r="AW77" s="215"/>
      <c r="AX77" s="215"/>
      <c r="AY77" s="215"/>
      <c r="AZ77" s="215"/>
      <c r="BA77" s="22"/>
      <c r="BB77" s="13"/>
      <c r="BC77" s="13"/>
      <c r="BD77" s="13"/>
      <c r="BE77" s="13"/>
      <c r="BF77" s="13"/>
      <c r="BG77" s="13"/>
      <c r="BH77" s="13"/>
      <c r="BI77" s="13"/>
      <c r="BJ77" s="13"/>
    </row>
    <row r="78" spans="1:62" ht="11.25" customHeight="1">
      <c r="A78" s="420"/>
      <c r="B78" s="194"/>
      <c r="C78" s="421"/>
      <c r="D78" s="422"/>
      <c r="E78" s="208"/>
      <c r="F78" s="157"/>
      <c r="G78" s="216"/>
      <c r="H78" s="157"/>
      <c r="I78" s="157"/>
      <c r="J78" s="215"/>
      <c r="K78" s="39"/>
      <c r="L78" s="215"/>
      <c r="M78" s="216"/>
      <c r="N78" s="40"/>
      <c r="O78" s="423"/>
      <c r="P78" s="422"/>
      <c r="Q78" s="157"/>
      <c r="R78" s="215"/>
      <c r="S78" s="215"/>
      <c r="T78" s="217"/>
      <c r="U78" s="157"/>
      <c r="V78" s="215"/>
      <c r="W78" s="215"/>
      <c r="X78" s="215"/>
      <c r="Y78" s="39"/>
      <c r="Z78" s="28"/>
      <c r="AA78" s="219"/>
      <c r="AB78" s="215"/>
      <c r="AC78" s="215"/>
      <c r="AD78" s="216"/>
      <c r="AE78" s="39"/>
      <c r="AF78" s="215"/>
      <c r="AG78" s="215"/>
      <c r="AH78" s="215"/>
      <c r="AI78" s="217"/>
      <c r="AJ78" s="27"/>
      <c r="AK78" s="219"/>
      <c r="AL78" s="216"/>
      <c r="AM78" s="215"/>
      <c r="AN78" s="217"/>
      <c r="AO78" s="219"/>
      <c r="AP78" s="217"/>
      <c r="AQ78" s="219"/>
      <c r="AR78" s="215"/>
      <c r="AS78" s="215"/>
      <c r="AT78" s="216"/>
      <c r="AU78" s="215"/>
      <c r="AV78" s="215"/>
      <c r="AW78" s="215"/>
      <c r="AX78" s="215"/>
      <c r="AY78" s="215"/>
      <c r="AZ78" s="215"/>
      <c r="BA78" s="22"/>
      <c r="BB78" s="13"/>
      <c r="BC78" s="13"/>
      <c r="BD78" s="13"/>
      <c r="BE78" s="13"/>
      <c r="BF78" s="13"/>
      <c r="BG78" s="13"/>
      <c r="BH78" s="13"/>
      <c r="BI78" s="13"/>
      <c r="BJ78" s="13"/>
    </row>
    <row r="79" spans="1:62" ht="11.25" customHeight="1">
      <c r="A79" s="431"/>
      <c r="B79" s="432"/>
      <c r="C79" s="421"/>
      <c r="D79" s="422"/>
      <c r="E79" s="208"/>
      <c r="F79" s="157"/>
      <c r="G79" s="216"/>
      <c r="H79" s="157"/>
      <c r="I79" s="157"/>
      <c r="J79" s="215"/>
      <c r="K79" s="39"/>
      <c r="L79" s="215"/>
      <c r="M79" s="216"/>
      <c r="N79" s="40"/>
      <c r="O79" s="423"/>
      <c r="P79" s="422"/>
      <c r="Q79" s="157"/>
      <c r="R79" s="215"/>
      <c r="S79" s="215"/>
      <c r="T79" s="217"/>
      <c r="U79" s="157"/>
      <c r="V79" s="215"/>
      <c r="W79" s="215"/>
      <c r="X79" s="215"/>
      <c r="Y79" s="39"/>
      <c r="Z79" s="28"/>
      <c r="AA79" s="219"/>
      <c r="AB79" s="215"/>
      <c r="AC79" s="215"/>
      <c r="AD79" s="216"/>
      <c r="AE79" s="39"/>
      <c r="AF79" s="215"/>
      <c r="AG79" s="215"/>
      <c r="AH79" s="215"/>
      <c r="AI79" s="217"/>
      <c r="AJ79" s="27"/>
      <c r="AK79" s="219"/>
      <c r="AL79" s="216"/>
      <c r="AM79" s="215"/>
      <c r="AN79" s="217"/>
      <c r="AO79" s="219"/>
      <c r="AP79" s="217"/>
      <c r="AQ79" s="237"/>
      <c r="AR79" s="233"/>
      <c r="AS79" s="233"/>
      <c r="AT79" s="235"/>
      <c r="AU79" s="233"/>
      <c r="AV79" s="233"/>
      <c r="AW79" s="233"/>
      <c r="AX79" s="233"/>
      <c r="AY79" s="233"/>
      <c r="AZ79" s="233"/>
      <c r="BA79" s="17"/>
      <c r="BB79" s="13"/>
      <c r="BC79" s="13"/>
      <c r="BD79" s="13"/>
      <c r="BE79" s="13"/>
      <c r="BF79" s="13"/>
      <c r="BG79" s="13"/>
      <c r="BH79" s="13"/>
      <c r="BI79" s="13"/>
      <c r="BJ79" s="13"/>
    </row>
    <row r="80" spans="1:62" ht="11.25" customHeight="1">
      <c r="A80" s="427"/>
      <c r="B80" s="428"/>
      <c r="C80" s="429"/>
      <c r="D80" s="426"/>
      <c r="E80" s="430"/>
      <c r="F80" s="424"/>
      <c r="G80" s="412"/>
      <c r="H80" s="424"/>
      <c r="I80" s="424"/>
      <c r="J80" s="411"/>
      <c r="K80" s="44"/>
      <c r="L80" s="411"/>
      <c r="M80" s="412"/>
      <c r="N80" s="45"/>
      <c r="O80" s="425"/>
      <c r="P80" s="426"/>
      <c r="Q80" s="424"/>
      <c r="R80" s="411"/>
      <c r="S80" s="411"/>
      <c r="T80" s="413"/>
      <c r="U80" s="424"/>
      <c r="V80" s="411"/>
      <c r="W80" s="411"/>
      <c r="X80" s="411"/>
      <c r="Y80" s="44"/>
      <c r="Z80" s="75"/>
      <c r="AA80" s="414"/>
      <c r="AB80" s="411"/>
      <c r="AC80" s="411"/>
      <c r="AD80" s="412"/>
      <c r="AE80" s="44"/>
      <c r="AF80" s="411"/>
      <c r="AG80" s="411"/>
      <c r="AH80" s="411"/>
      <c r="AI80" s="413"/>
      <c r="AJ80" s="29"/>
      <c r="AK80" s="414"/>
      <c r="AL80" s="412"/>
      <c r="AM80" s="411"/>
      <c r="AN80" s="413"/>
      <c r="AO80" s="414"/>
      <c r="AP80" s="413"/>
      <c r="AQ80" s="316"/>
      <c r="AR80" s="322"/>
      <c r="AS80" s="322"/>
      <c r="AT80" s="317"/>
      <c r="AU80" s="322"/>
      <c r="AV80" s="322"/>
      <c r="AW80" s="322"/>
      <c r="AX80" s="322"/>
      <c r="AY80" s="322"/>
      <c r="AZ80" s="322"/>
      <c r="BA80" s="21"/>
      <c r="BB80" s="13"/>
      <c r="BC80" s="13"/>
      <c r="BD80" s="13"/>
      <c r="BE80" s="13"/>
      <c r="BF80" s="13"/>
      <c r="BG80" s="13"/>
      <c r="BH80" s="13"/>
      <c r="BI80" s="13"/>
      <c r="BJ80" s="13"/>
    </row>
    <row r="81" spans="1:62" ht="11.25" customHeight="1">
      <c r="A81" s="420"/>
      <c r="B81" s="194"/>
      <c r="C81" s="421"/>
      <c r="D81" s="422"/>
      <c r="E81" s="208"/>
      <c r="F81" s="157"/>
      <c r="G81" s="216"/>
      <c r="H81" s="157"/>
      <c r="I81" s="157"/>
      <c r="J81" s="215"/>
      <c r="K81" s="39"/>
      <c r="L81" s="215"/>
      <c r="M81" s="216"/>
      <c r="N81" s="40"/>
      <c r="O81" s="423"/>
      <c r="P81" s="422"/>
      <c r="Q81" s="157"/>
      <c r="R81" s="215"/>
      <c r="S81" s="215"/>
      <c r="T81" s="217"/>
      <c r="U81" s="157"/>
      <c r="V81" s="215"/>
      <c r="W81" s="215"/>
      <c r="X81" s="215"/>
      <c r="Y81" s="39"/>
      <c r="Z81" s="28"/>
      <c r="AA81" s="219"/>
      <c r="AB81" s="215"/>
      <c r="AC81" s="215"/>
      <c r="AD81" s="216"/>
      <c r="AE81" s="39"/>
      <c r="AF81" s="215"/>
      <c r="AG81" s="215"/>
      <c r="AH81" s="215"/>
      <c r="AI81" s="217"/>
      <c r="AJ81" s="27"/>
      <c r="AK81" s="219"/>
      <c r="AL81" s="216"/>
      <c r="AM81" s="215"/>
      <c r="AN81" s="217"/>
      <c r="AO81" s="219"/>
      <c r="AP81" s="217"/>
      <c r="AQ81" s="219"/>
      <c r="AR81" s="215"/>
      <c r="AS81" s="215"/>
      <c r="AT81" s="216"/>
      <c r="AU81" s="215"/>
      <c r="AV81" s="215"/>
      <c r="AW81" s="215"/>
      <c r="AX81" s="215"/>
      <c r="AY81" s="215"/>
      <c r="AZ81" s="215"/>
      <c r="BA81" s="22"/>
      <c r="BB81" s="13"/>
      <c r="BC81" s="13"/>
      <c r="BD81" s="13"/>
      <c r="BE81" s="13"/>
      <c r="BF81" s="13"/>
      <c r="BG81" s="13"/>
      <c r="BH81" s="13"/>
      <c r="BI81" s="13"/>
      <c r="BJ81" s="13"/>
    </row>
    <row r="82" spans="1:62" ht="11.25" customHeight="1">
      <c r="A82" s="420"/>
      <c r="B82" s="194"/>
      <c r="C82" s="421"/>
      <c r="D82" s="422"/>
      <c r="E82" s="208"/>
      <c r="F82" s="157"/>
      <c r="G82" s="216"/>
      <c r="H82" s="157"/>
      <c r="I82" s="157"/>
      <c r="J82" s="215"/>
      <c r="K82" s="39"/>
      <c r="L82" s="215"/>
      <c r="M82" s="216"/>
      <c r="N82" s="40"/>
      <c r="O82" s="423"/>
      <c r="P82" s="422"/>
      <c r="Q82" s="157"/>
      <c r="R82" s="215"/>
      <c r="S82" s="215"/>
      <c r="T82" s="217"/>
      <c r="U82" s="157"/>
      <c r="V82" s="215"/>
      <c r="W82" s="215"/>
      <c r="X82" s="215"/>
      <c r="Y82" s="39"/>
      <c r="Z82" s="28"/>
      <c r="AA82" s="219"/>
      <c r="AB82" s="215"/>
      <c r="AC82" s="215"/>
      <c r="AD82" s="216"/>
      <c r="AE82" s="39"/>
      <c r="AF82" s="215"/>
      <c r="AG82" s="215"/>
      <c r="AH82" s="215"/>
      <c r="AI82" s="217"/>
      <c r="AJ82" s="27"/>
      <c r="AK82" s="219"/>
      <c r="AL82" s="216"/>
      <c r="AM82" s="215"/>
      <c r="AN82" s="217"/>
      <c r="AO82" s="219"/>
      <c r="AP82" s="217"/>
      <c r="AQ82" s="219"/>
      <c r="AR82" s="215"/>
      <c r="AS82" s="215"/>
      <c r="AT82" s="216"/>
      <c r="AU82" s="215"/>
      <c r="AV82" s="215"/>
      <c r="AW82" s="215"/>
      <c r="AX82" s="215"/>
      <c r="AY82" s="215"/>
      <c r="AZ82" s="215"/>
      <c r="BA82" s="22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1:62" ht="11.25" customHeight="1">
      <c r="A83" s="420"/>
      <c r="B83" s="194"/>
      <c r="C83" s="421"/>
      <c r="D83" s="422"/>
      <c r="E83" s="208"/>
      <c r="F83" s="157"/>
      <c r="G83" s="216"/>
      <c r="H83" s="157"/>
      <c r="I83" s="157"/>
      <c r="J83" s="215"/>
      <c r="K83" s="39"/>
      <c r="L83" s="215"/>
      <c r="M83" s="216"/>
      <c r="N83" s="40"/>
      <c r="O83" s="423"/>
      <c r="P83" s="422"/>
      <c r="Q83" s="157"/>
      <c r="R83" s="215"/>
      <c r="S83" s="215"/>
      <c r="T83" s="217"/>
      <c r="U83" s="157"/>
      <c r="V83" s="215"/>
      <c r="W83" s="215"/>
      <c r="X83" s="215"/>
      <c r="Y83" s="39"/>
      <c r="Z83" s="28"/>
      <c r="AA83" s="219"/>
      <c r="AB83" s="215"/>
      <c r="AC83" s="215"/>
      <c r="AD83" s="216"/>
      <c r="AE83" s="39"/>
      <c r="AF83" s="215"/>
      <c r="AG83" s="215"/>
      <c r="AH83" s="215"/>
      <c r="AI83" s="217"/>
      <c r="AJ83" s="27"/>
      <c r="AK83" s="219"/>
      <c r="AL83" s="216"/>
      <c r="AM83" s="215"/>
      <c r="AN83" s="217"/>
      <c r="AO83" s="219"/>
      <c r="AP83" s="217"/>
      <c r="AQ83" s="219"/>
      <c r="AR83" s="215"/>
      <c r="AS83" s="215"/>
      <c r="AT83" s="216"/>
      <c r="AU83" s="215"/>
      <c r="AV83" s="215"/>
      <c r="AW83" s="215"/>
      <c r="AX83" s="215"/>
      <c r="AY83" s="215"/>
      <c r="AZ83" s="215"/>
      <c r="BA83" s="22"/>
      <c r="BB83" s="13"/>
      <c r="BC83" s="13"/>
      <c r="BD83" s="13"/>
      <c r="BE83" s="13"/>
      <c r="BF83" s="13"/>
      <c r="BG83" s="13"/>
      <c r="BH83" s="13"/>
      <c r="BI83" s="13"/>
      <c r="BJ83" s="13"/>
    </row>
    <row r="84" spans="1:62" ht="11.25" customHeight="1">
      <c r="A84" s="417"/>
      <c r="B84" s="418"/>
      <c r="C84" s="419"/>
      <c r="D84" s="416"/>
      <c r="E84" s="259"/>
      <c r="F84" s="191"/>
      <c r="G84" s="190"/>
      <c r="H84" s="191"/>
      <c r="I84" s="191"/>
      <c r="J84" s="196"/>
      <c r="K84" s="49"/>
      <c r="L84" s="196"/>
      <c r="M84" s="190"/>
      <c r="N84" s="50"/>
      <c r="O84" s="415"/>
      <c r="P84" s="416"/>
      <c r="Q84" s="191"/>
      <c r="R84" s="196"/>
      <c r="S84" s="196"/>
      <c r="T84" s="202"/>
      <c r="U84" s="191"/>
      <c r="V84" s="196"/>
      <c r="W84" s="196"/>
      <c r="X84" s="196"/>
      <c r="Y84" s="49"/>
      <c r="Z84" s="74"/>
      <c r="AA84" s="237"/>
      <c r="AB84" s="233"/>
      <c r="AC84" s="196"/>
      <c r="AD84" s="190"/>
      <c r="AE84" s="49"/>
      <c r="AF84" s="196"/>
      <c r="AG84" s="196"/>
      <c r="AH84" s="196"/>
      <c r="AI84" s="202"/>
      <c r="AJ84" s="70"/>
      <c r="AK84" s="201"/>
      <c r="AL84" s="190"/>
      <c r="AM84" s="196"/>
      <c r="AN84" s="202"/>
      <c r="AO84" s="201"/>
      <c r="AP84" s="202"/>
      <c r="AQ84" s="201"/>
      <c r="AR84" s="196"/>
      <c r="AS84" s="196"/>
      <c r="AT84" s="190"/>
      <c r="AU84" s="196"/>
      <c r="AV84" s="196"/>
      <c r="AW84" s="196"/>
      <c r="AX84" s="196"/>
      <c r="AY84" s="196"/>
      <c r="AZ84" s="196"/>
      <c r="BA84" s="23"/>
      <c r="BB84" s="13"/>
      <c r="BC84" s="13"/>
      <c r="BD84" s="13"/>
      <c r="BE84" s="13"/>
      <c r="BF84" s="13"/>
      <c r="BG84" s="13"/>
      <c r="BH84" s="13"/>
      <c r="BI84" s="13"/>
      <c r="BJ84" s="13"/>
    </row>
    <row r="85" spans="1:62" ht="11.25" customHeight="1">
      <c r="A85" s="71" t="s">
        <v>16</v>
      </c>
      <c r="B85" s="8"/>
      <c r="C85" s="72" t="s">
        <v>17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18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1.25" customHeight="1">
      <c r="A86" s="6" t="s">
        <v>15</v>
      </c>
      <c r="B86" s="1"/>
      <c r="C86" s="11" t="s">
        <v>18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24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1.25" customHeight="1">
      <c r="A87" s="6" t="s">
        <v>15</v>
      </c>
      <c r="B87" s="1"/>
      <c r="C87" s="11" t="s">
        <v>19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24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1.25" customHeight="1">
      <c r="A88" s="6" t="s">
        <v>15</v>
      </c>
      <c r="B88" s="1"/>
      <c r="C88" s="11" t="s">
        <v>20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24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1.25" customHeight="1">
      <c r="A89" s="9" t="s">
        <v>15</v>
      </c>
      <c r="B89" s="10"/>
      <c r="C89" s="12" t="s">
        <v>21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9"/>
      <c r="BB89" s="1"/>
      <c r="BC89" s="1"/>
      <c r="BD89" s="1"/>
      <c r="BE89" s="1"/>
      <c r="BF89" s="1"/>
      <c r="BG89" s="1"/>
      <c r="BH89" s="1"/>
      <c r="BI89" s="1"/>
      <c r="BJ89" s="1"/>
    </row>
    <row r="90" spans="1:53" ht="11.25" customHeight="1">
      <c r="A90" s="1" t="s">
        <v>26</v>
      </c>
      <c r="AR90" s="8"/>
      <c r="AS90" s="8"/>
      <c r="AT90" s="8"/>
      <c r="AU90" s="1"/>
      <c r="AV90" s="1"/>
      <c r="AW90" s="1"/>
      <c r="AX90" s="1"/>
      <c r="AY90" s="1"/>
      <c r="AZ90" s="8"/>
      <c r="BA90" s="25" t="s">
        <v>27</v>
      </c>
    </row>
  </sheetData>
  <mergeCells count="1646">
    <mergeCell ref="BB38:BC38"/>
    <mergeCell ref="BD38:BE38"/>
    <mergeCell ref="BF38:BG38"/>
    <mergeCell ref="BB39:BC39"/>
    <mergeCell ref="BD39:BE39"/>
    <mergeCell ref="BF39:BG39"/>
    <mergeCell ref="BB36:BC36"/>
    <mergeCell ref="BD36:BE36"/>
    <mergeCell ref="BF36:BG36"/>
    <mergeCell ref="BB37:BC37"/>
    <mergeCell ref="BD37:BE37"/>
    <mergeCell ref="BF37:BG37"/>
    <mergeCell ref="BB34:BC34"/>
    <mergeCell ref="BD34:BE34"/>
    <mergeCell ref="BF34:BG34"/>
    <mergeCell ref="BB35:BC35"/>
    <mergeCell ref="BD35:BE35"/>
    <mergeCell ref="BF35:BG35"/>
    <mergeCell ref="BB32:BC32"/>
    <mergeCell ref="BD32:BE32"/>
    <mergeCell ref="BF32:BG32"/>
    <mergeCell ref="BB33:BC33"/>
    <mergeCell ref="BD33:BE33"/>
    <mergeCell ref="BF33:BG33"/>
    <mergeCell ref="BB30:BC30"/>
    <mergeCell ref="BD30:BE30"/>
    <mergeCell ref="BF30:BG30"/>
    <mergeCell ref="BB31:BC31"/>
    <mergeCell ref="BD31:BE31"/>
    <mergeCell ref="BF31:BG31"/>
    <mergeCell ref="BB28:BC28"/>
    <mergeCell ref="BD28:BE28"/>
    <mergeCell ref="BF28:BG28"/>
    <mergeCell ref="BB29:BC29"/>
    <mergeCell ref="BD29:BE29"/>
    <mergeCell ref="BF29:BG29"/>
    <mergeCell ref="BB26:BC26"/>
    <mergeCell ref="BD26:BE26"/>
    <mergeCell ref="BF26:BG26"/>
    <mergeCell ref="BB27:BC27"/>
    <mergeCell ref="BD27:BE27"/>
    <mergeCell ref="BF27:BG27"/>
    <mergeCell ref="BB24:BC24"/>
    <mergeCell ref="BD24:BE24"/>
    <mergeCell ref="BF24:BG24"/>
    <mergeCell ref="BB25:BC25"/>
    <mergeCell ref="BD25:BE25"/>
    <mergeCell ref="BF25:BG25"/>
    <mergeCell ref="BB22:BC22"/>
    <mergeCell ref="BD22:BE22"/>
    <mergeCell ref="BF22:BG22"/>
    <mergeCell ref="BB23:BC23"/>
    <mergeCell ref="BD23:BE23"/>
    <mergeCell ref="BF23:BG23"/>
    <mergeCell ref="BB20:BC20"/>
    <mergeCell ref="BD20:BE20"/>
    <mergeCell ref="BF20:BG20"/>
    <mergeCell ref="BB21:BC21"/>
    <mergeCell ref="BD21:BE21"/>
    <mergeCell ref="BF21:BG21"/>
    <mergeCell ref="BB18:BC18"/>
    <mergeCell ref="BD18:BE18"/>
    <mergeCell ref="BF18:BG18"/>
    <mergeCell ref="BB19:BC19"/>
    <mergeCell ref="BD19:BE19"/>
    <mergeCell ref="BF19:BG19"/>
    <mergeCell ref="BB16:BC16"/>
    <mergeCell ref="BD16:BE16"/>
    <mergeCell ref="BF16:BG16"/>
    <mergeCell ref="BB17:BC17"/>
    <mergeCell ref="BD17:BE17"/>
    <mergeCell ref="BF17:BG17"/>
    <mergeCell ref="BB14:BC14"/>
    <mergeCell ref="BD14:BE14"/>
    <mergeCell ref="BF14:BG14"/>
    <mergeCell ref="BB15:BC15"/>
    <mergeCell ref="BD15:BE15"/>
    <mergeCell ref="BF15:BG15"/>
    <mergeCell ref="BB12:BC12"/>
    <mergeCell ref="BD12:BE12"/>
    <mergeCell ref="BF12:BG12"/>
    <mergeCell ref="BB13:BC13"/>
    <mergeCell ref="BD13:BE13"/>
    <mergeCell ref="BF13:BG13"/>
    <mergeCell ref="BB10:BC10"/>
    <mergeCell ref="BD10:BE10"/>
    <mergeCell ref="BF10:BG10"/>
    <mergeCell ref="BB11:BC11"/>
    <mergeCell ref="BD11:BE11"/>
    <mergeCell ref="BF11:BG11"/>
    <mergeCell ref="BB8:BG8"/>
    <mergeCell ref="BB9:BC9"/>
    <mergeCell ref="BD9:BE9"/>
    <mergeCell ref="BF9:BG9"/>
    <mergeCell ref="BB69:BC69"/>
    <mergeCell ref="BD69:BE69"/>
    <mergeCell ref="BF69:BG69"/>
    <mergeCell ref="BB70:BC70"/>
    <mergeCell ref="BD70:BE70"/>
    <mergeCell ref="BF70:BG70"/>
    <mergeCell ref="BB67:BC67"/>
    <mergeCell ref="BD67:BE67"/>
    <mergeCell ref="BF67:BG67"/>
    <mergeCell ref="BB68:BC68"/>
    <mergeCell ref="BD68:BE68"/>
    <mergeCell ref="BF68:BG68"/>
    <mergeCell ref="BB65:BC65"/>
    <mergeCell ref="BD65:BE65"/>
    <mergeCell ref="BF65:BG65"/>
    <mergeCell ref="BB66:BC66"/>
    <mergeCell ref="BD66:BE66"/>
    <mergeCell ref="BF66:BG66"/>
    <mergeCell ref="BB63:BC63"/>
    <mergeCell ref="BD63:BE63"/>
    <mergeCell ref="BF63:BG63"/>
    <mergeCell ref="BB64:BC64"/>
    <mergeCell ref="BD64:BE64"/>
    <mergeCell ref="BF64:BG64"/>
    <mergeCell ref="BB61:BC61"/>
    <mergeCell ref="BD61:BE61"/>
    <mergeCell ref="BF61:BG61"/>
    <mergeCell ref="BB62:BC62"/>
    <mergeCell ref="BD62:BE62"/>
    <mergeCell ref="BF62:BG62"/>
    <mergeCell ref="BB59:BC59"/>
    <mergeCell ref="BD59:BE59"/>
    <mergeCell ref="BF59:BG59"/>
    <mergeCell ref="BB60:BC60"/>
    <mergeCell ref="BD60:BE60"/>
    <mergeCell ref="BF60:BG60"/>
    <mergeCell ref="BB57:BC57"/>
    <mergeCell ref="BD57:BE57"/>
    <mergeCell ref="BF57:BG57"/>
    <mergeCell ref="BB58:BC58"/>
    <mergeCell ref="BD58:BE58"/>
    <mergeCell ref="BF58:BG58"/>
    <mergeCell ref="BB55:BC55"/>
    <mergeCell ref="BD55:BE55"/>
    <mergeCell ref="BF55:BG55"/>
    <mergeCell ref="BB56:BC56"/>
    <mergeCell ref="BD56:BE56"/>
    <mergeCell ref="BF56:BG56"/>
    <mergeCell ref="BB53:BG53"/>
    <mergeCell ref="BB54:BC54"/>
    <mergeCell ref="BD54:BE54"/>
    <mergeCell ref="BF54:BG54"/>
    <mergeCell ref="AU84:AV84"/>
    <mergeCell ref="AW84:AX84"/>
    <mergeCell ref="AY84:AZ84"/>
    <mergeCell ref="N8:N9"/>
    <mergeCell ref="N53:N54"/>
    <mergeCell ref="AM84:AN84"/>
    <mergeCell ref="AO84:AP84"/>
    <mergeCell ref="AQ84:AR84"/>
    <mergeCell ref="AS84:AT84"/>
    <mergeCell ref="AC84:AD84"/>
    <mergeCell ref="AF84:AG84"/>
    <mergeCell ref="AH84:AI84"/>
    <mergeCell ref="AK84:AL84"/>
    <mergeCell ref="S84:T84"/>
    <mergeCell ref="U84:V84"/>
    <mergeCell ref="W84:X84"/>
    <mergeCell ref="AA84:AB84"/>
    <mergeCell ref="I84:J84"/>
    <mergeCell ref="L84:M84"/>
    <mergeCell ref="O84:P84"/>
    <mergeCell ref="Q84:R84"/>
    <mergeCell ref="A84:B84"/>
    <mergeCell ref="C84:D84"/>
    <mergeCell ref="E84:F84"/>
    <mergeCell ref="G84:H84"/>
    <mergeCell ref="AS83:AT83"/>
    <mergeCell ref="AU83:AV83"/>
    <mergeCell ref="AW83:AX83"/>
    <mergeCell ref="AY83:AZ83"/>
    <mergeCell ref="AK83:AL83"/>
    <mergeCell ref="AM83:AN83"/>
    <mergeCell ref="AO83:AP83"/>
    <mergeCell ref="AQ83:AR83"/>
    <mergeCell ref="AA83:AB83"/>
    <mergeCell ref="AC83:AD83"/>
    <mergeCell ref="AF83:AG83"/>
    <mergeCell ref="AH83:AI83"/>
    <mergeCell ref="Q83:R83"/>
    <mergeCell ref="S83:T83"/>
    <mergeCell ref="U83:V83"/>
    <mergeCell ref="W83:X83"/>
    <mergeCell ref="AU82:AV82"/>
    <mergeCell ref="AW82:AX82"/>
    <mergeCell ref="AY82:AZ82"/>
    <mergeCell ref="A83:B83"/>
    <mergeCell ref="C83:D83"/>
    <mergeCell ref="E83:F83"/>
    <mergeCell ref="G83:H83"/>
    <mergeCell ref="I83:J83"/>
    <mergeCell ref="L83:M83"/>
    <mergeCell ref="O83:P83"/>
    <mergeCell ref="AM82:AN82"/>
    <mergeCell ref="AO82:AP82"/>
    <mergeCell ref="AQ82:AR82"/>
    <mergeCell ref="AS82:AT82"/>
    <mergeCell ref="AC82:AD82"/>
    <mergeCell ref="AF82:AG82"/>
    <mergeCell ref="AH82:AI82"/>
    <mergeCell ref="AK82:AL82"/>
    <mergeCell ref="S82:T82"/>
    <mergeCell ref="U82:V82"/>
    <mergeCell ref="W82:X82"/>
    <mergeCell ref="AA82:AB82"/>
    <mergeCell ref="I82:J82"/>
    <mergeCell ref="L82:M82"/>
    <mergeCell ref="O82:P82"/>
    <mergeCell ref="Q82:R82"/>
    <mergeCell ref="A82:B82"/>
    <mergeCell ref="C82:D82"/>
    <mergeCell ref="E82:F82"/>
    <mergeCell ref="G82:H82"/>
    <mergeCell ref="AS81:AT81"/>
    <mergeCell ref="AU81:AV81"/>
    <mergeCell ref="AW81:AX81"/>
    <mergeCell ref="AY81:AZ81"/>
    <mergeCell ref="AK81:AL81"/>
    <mergeCell ref="AM81:AN81"/>
    <mergeCell ref="AO81:AP81"/>
    <mergeCell ref="AQ81:AR81"/>
    <mergeCell ref="AA81:AB81"/>
    <mergeCell ref="AC81:AD81"/>
    <mergeCell ref="AF81:AG81"/>
    <mergeCell ref="AH81:AI81"/>
    <mergeCell ref="Q81:R81"/>
    <mergeCell ref="S81:T81"/>
    <mergeCell ref="U81:V81"/>
    <mergeCell ref="W81:X81"/>
    <mergeCell ref="AU80:AV80"/>
    <mergeCell ref="AW80:AX80"/>
    <mergeCell ref="AY80:AZ80"/>
    <mergeCell ref="A81:B81"/>
    <mergeCell ref="C81:D81"/>
    <mergeCell ref="E81:F81"/>
    <mergeCell ref="G81:H81"/>
    <mergeCell ref="I81:J81"/>
    <mergeCell ref="L81:M81"/>
    <mergeCell ref="O81:P81"/>
    <mergeCell ref="AM80:AN80"/>
    <mergeCell ref="AO80:AP80"/>
    <mergeCell ref="AQ80:AR80"/>
    <mergeCell ref="AS80:AT80"/>
    <mergeCell ref="AC80:AD80"/>
    <mergeCell ref="AF80:AG80"/>
    <mergeCell ref="AH80:AI80"/>
    <mergeCell ref="AK80:AL80"/>
    <mergeCell ref="S80:T80"/>
    <mergeCell ref="U80:V80"/>
    <mergeCell ref="W80:X80"/>
    <mergeCell ref="AA80:AB80"/>
    <mergeCell ref="I80:J80"/>
    <mergeCell ref="L80:M80"/>
    <mergeCell ref="O80:P80"/>
    <mergeCell ref="Q80:R80"/>
    <mergeCell ref="A80:B80"/>
    <mergeCell ref="C80:D80"/>
    <mergeCell ref="E80:F80"/>
    <mergeCell ref="G80:H80"/>
    <mergeCell ref="AS79:AT79"/>
    <mergeCell ref="AU79:AV79"/>
    <mergeCell ref="AW79:AX79"/>
    <mergeCell ref="AY79:AZ79"/>
    <mergeCell ref="AK79:AL79"/>
    <mergeCell ref="AM79:AN79"/>
    <mergeCell ref="AO79:AP79"/>
    <mergeCell ref="AQ79:AR79"/>
    <mergeCell ref="AA79:AB79"/>
    <mergeCell ref="AC79:AD79"/>
    <mergeCell ref="AF79:AG79"/>
    <mergeCell ref="AH79:AI79"/>
    <mergeCell ref="Q79:R79"/>
    <mergeCell ref="S79:T79"/>
    <mergeCell ref="U79:V79"/>
    <mergeCell ref="W79:X79"/>
    <mergeCell ref="AU78:AV78"/>
    <mergeCell ref="AW78:AX78"/>
    <mergeCell ref="AY78:AZ78"/>
    <mergeCell ref="A79:B79"/>
    <mergeCell ref="C79:D79"/>
    <mergeCell ref="E79:F79"/>
    <mergeCell ref="G79:H79"/>
    <mergeCell ref="I79:J79"/>
    <mergeCell ref="L79:M79"/>
    <mergeCell ref="O79:P79"/>
    <mergeCell ref="AM78:AN78"/>
    <mergeCell ref="AO78:AP78"/>
    <mergeCell ref="AQ78:AR78"/>
    <mergeCell ref="AS78:AT78"/>
    <mergeCell ref="AC78:AD78"/>
    <mergeCell ref="AF78:AG78"/>
    <mergeCell ref="AH78:AI78"/>
    <mergeCell ref="AK78:AL78"/>
    <mergeCell ref="S78:T78"/>
    <mergeCell ref="U78:V78"/>
    <mergeCell ref="W78:X78"/>
    <mergeCell ref="AA78:AB78"/>
    <mergeCell ref="I78:J78"/>
    <mergeCell ref="L78:M78"/>
    <mergeCell ref="O78:P78"/>
    <mergeCell ref="Q78:R78"/>
    <mergeCell ref="A78:B78"/>
    <mergeCell ref="C78:D78"/>
    <mergeCell ref="E78:F78"/>
    <mergeCell ref="G78:H78"/>
    <mergeCell ref="AS77:AT77"/>
    <mergeCell ref="AU77:AV77"/>
    <mergeCell ref="AW77:AX77"/>
    <mergeCell ref="AY77:AZ77"/>
    <mergeCell ref="AK77:AL77"/>
    <mergeCell ref="AM77:AN77"/>
    <mergeCell ref="AO77:AP77"/>
    <mergeCell ref="AQ77:AR77"/>
    <mergeCell ref="AA77:AB77"/>
    <mergeCell ref="AC77:AD77"/>
    <mergeCell ref="AF77:AG77"/>
    <mergeCell ref="AH77:AI77"/>
    <mergeCell ref="Q77:R77"/>
    <mergeCell ref="S77:T77"/>
    <mergeCell ref="U77:V77"/>
    <mergeCell ref="W77:X77"/>
    <mergeCell ref="AU76:AV76"/>
    <mergeCell ref="AW76:AX76"/>
    <mergeCell ref="AY76:AZ76"/>
    <mergeCell ref="A77:B77"/>
    <mergeCell ref="C77:D77"/>
    <mergeCell ref="E77:F77"/>
    <mergeCell ref="G77:H77"/>
    <mergeCell ref="I77:J77"/>
    <mergeCell ref="L77:M77"/>
    <mergeCell ref="O77:P77"/>
    <mergeCell ref="AM76:AN76"/>
    <mergeCell ref="AO76:AP76"/>
    <mergeCell ref="AQ76:AR76"/>
    <mergeCell ref="AS76:AT76"/>
    <mergeCell ref="AC76:AD76"/>
    <mergeCell ref="AF76:AG76"/>
    <mergeCell ref="AH76:AI76"/>
    <mergeCell ref="AK76:AL76"/>
    <mergeCell ref="S76:T76"/>
    <mergeCell ref="U76:V76"/>
    <mergeCell ref="W76:X76"/>
    <mergeCell ref="AA76:AB76"/>
    <mergeCell ref="I76:J76"/>
    <mergeCell ref="L76:M76"/>
    <mergeCell ref="O76:P76"/>
    <mergeCell ref="Q76:R76"/>
    <mergeCell ref="A76:B76"/>
    <mergeCell ref="C76:D76"/>
    <mergeCell ref="E76:F76"/>
    <mergeCell ref="G76:H76"/>
    <mergeCell ref="AS75:AT75"/>
    <mergeCell ref="AU75:AV75"/>
    <mergeCell ref="AW75:AX75"/>
    <mergeCell ref="AY75:AZ75"/>
    <mergeCell ref="AK75:AL75"/>
    <mergeCell ref="AM75:AN75"/>
    <mergeCell ref="AO75:AP75"/>
    <mergeCell ref="AQ75:AR75"/>
    <mergeCell ref="AA75:AB75"/>
    <mergeCell ref="AC75:AD75"/>
    <mergeCell ref="AF75:AG75"/>
    <mergeCell ref="AH75:AI75"/>
    <mergeCell ref="Q75:R75"/>
    <mergeCell ref="S75:T75"/>
    <mergeCell ref="U75:V75"/>
    <mergeCell ref="W75:X75"/>
    <mergeCell ref="AU74:AV74"/>
    <mergeCell ref="AW74:AX74"/>
    <mergeCell ref="AY74:AZ74"/>
    <mergeCell ref="A75:B75"/>
    <mergeCell ref="C75:D75"/>
    <mergeCell ref="E75:F75"/>
    <mergeCell ref="G75:H75"/>
    <mergeCell ref="I75:J75"/>
    <mergeCell ref="L75:M75"/>
    <mergeCell ref="O75:P75"/>
    <mergeCell ref="AM74:AN74"/>
    <mergeCell ref="AO74:AP74"/>
    <mergeCell ref="AQ74:AR74"/>
    <mergeCell ref="AS74:AT74"/>
    <mergeCell ref="AC74:AD74"/>
    <mergeCell ref="AF74:AG74"/>
    <mergeCell ref="AH74:AI74"/>
    <mergeCell ref="AK74:AL74"/>
    <mergeCell ref="S74:T74"/>
    <mergeCell ref="U74:V74"/>
    <mergeCell ref="W74:X74"/>
    <mergeCell ref="AA74:AB74"/>
    <mergeCell ref="I74:J74"/>
    <mergeCell ref="L74:M74"/>
    <mergeCell ref="O74:P74"/>
    <mergeCell ref="Q74:R74"/>
    <mergeCell ref="A74:B74"/>
    <mergeCell ref="C74:D74"/>
    <mergeCell ref="E74:F74"/>
    <mergeCell ref="G74:H74"/>
    <mergeCell ref="AS73:AT73"/>
    <mergeCell ref="AU73:AV73"/>
    <mergeCell ref="AW73:AX73"/>
    <mergeCell ref="AY73:AZ73"/>
    <mergeCell ref="AK73:AL73"/>
    <mergeCell ref="AM73:AN73"/>
    <mergeCell ref="AO73:AP73"/>
    <mergeCell ref="AQ73:AR73"/>
    <mergeCell ref="AA73:AB73"/>
    <mergeCell ref="AC73:AD73"/>
    <mergeCell ref="AF73:AG73"/>
    <mergeCell ref="AH73:AI73"/>
    <mergeCell ref="Q73:R73"/>
    <mergeCell ref="S73:T73"/>
    <mergeCell ref="U73:V73"/>
    <mergeCell ref="W73:X73"/>
    <mergeCell ref="AU72:AV72"/>
    <mergeCell ref="AW72:AX72"/>
    <mergeCell ref="AY72:AZ72"/>
    <mergeCell ref="A73:B73"/>
    <mergeCell ref="C73:D73"/>
    <mergeCell ref="E73:F73"/>
    <mergeCell ref="G73:H73"/>
    <mergeCell ref="I73:J73"/>
    <mergeCell ref="L73:M73"/>
    <mergeCell ref="O73:P73"/>
    <mergeCell ref="AM72:AN72"/>
    <mergeCell ref="AO72:AP72"/>
    <mergeCell ref="AQ72:AR72"/>
    <mergeCell ref="AS72:AT72"/>
    <mergeCell ref="AC72:AD72"/>
    <mergeCell ref="AF72:AG72"/>
    <mergeCell ref="AH72:AI72"/>
    <mergeCell ref="AK72:AL72"/>
    <mergeCell ref="S72:T72"/>
    <mergeCell ref="U72:V72"/>
    <mergeCell ref="W72:X72"/>
    <mergeCell ref="AA72:AB72"/>
    <mergeCell ref="I72:J72"/>
    <mergeCell ref="L72:M72"/>
    <mergeCell ref="O72:P72"/>
    <mergeCell ref="Q72:R72"/>
    <mergeCell ref="A72:B72"/>
    <mergeCell ref="C72:D72"/>
    <mergeCell ref="E72:F72"/>
    <mergeCell ref="G72:H72"/>
    <mergeCell ref="AS71:AT71"/>
    <mergeCell ref="AU71:AV71"/>
    <mergeCell ref="AW71:AX71"/>
    <mergeCell ref="AY71:AZ71"/>
    <mergeCell ref="AK71:AL71"/>
    <mergeCell ref="AM71:AN71"/>
    <mergeCell ref="AO71:AP71"/>
    <mergeCell ref="AQ71:AR71"/>
    <mergeCell ref="AA71:AB71"/>
    <mergeCell ref="AC71:AD71"/>
    <mergeCell ref="AF71:AG71"/>
    <mergeCell ref="AH71:AI71"/>
    <mergeCell ref="Q71:R71"/>
    <mergeCell ref="S71:T71"/>
    <mergeCell ref="U71:V71"/>
    <mergeCell ref="W71:X71"/>
    <mergeCell ref="AU70:AV70"/>
    <mergeCell ref="AW70:AX70"/>
    <mergeCell ref="AY70:AZ70"/>
    <mergeCell ref="A71:B71"/>
    <mergeCell ref="C71:D71"/>
    <mergeCell ref="E71:F71"/>
    <mergeCell ref="G71:H71"/>
    <mergeCell ref="I71:J71"/>
    <mergeCell ref="L71:M71"/>
    <mergeCell ref="O71:P71"/>
    <mergeCell ref="AM70:AN70"/>
    <mergeCell ref="AO70:AP70"/>
    <mergeCell ref="AQ70:AR70"/>
    <mergeCell ref="AS70:AT70"/>
    <mergeCell ref="AC70:AD70"/>
    <mergeCell ref="AF70:AG70"/>
    <mergeCell ref="AH70:AI70"/>
    <mergeCell ref="AK70:AL70"/>
    <mergeCell ref="S70:T70"/>
    <mergeCell ref="U70:V70"/>
    <mergeCell ref="W70:X70"/>
    <mergeCell ref="AA70:AB70"/>
    <mergeCell ref="I70:J70"/>
    <mergeCell ref="L70:M70"/>
    <mergeCell ref="O70:P70"/>
    <mergeCell ref="Q70:R70"/>
    <mergeCell ref="A70:B70"/>
    <mergeCell ref="C70:D70"/>
    <mergeCell ref="E70:F70"/>
    <mergeCell ref="G70:H70"/>
    <mergeCell ref="AS69:AT69"/>
    <mergeCell ref="AU69:AV69"/>
    <mergeCell ref="AW69:AX69"/>
    <mergeCell ref="AY69:AZ69"/>
    <mergeCell ref="AK69:AL69"/>
    <mergeCell ref="AM69:AN69"/>
    <mergeCell ref="AO69:AP69"/>
    <mergeCell ref="AQ69:AR69"/>
    <mergeCell ref="AA69:AB69"/>
    <mergeCell ref="AC69:AD69"/>
    <mergeCell ref="AF69:AG69"/>
    <mergeCell ref="AH69:AI69"/>
    <mergeCell ref="Q69:R69"/>
    <mergeCell ref="S69:T69"/>
    <mergeCell ref="U69:V69"/>
    <mergeCell ref="W69:X69"/>
    <mergeCell ref="AU68:AV68"/>
    <mergeCell ref="AW68:AX68"/>
    <mergeCell ref="AY68:AZ68"/>
    <mergeCell ref="A69:B69"/>
    <mergeCell ref="C69:D69"/>
    <mergeCell ref="E69:F69"/>
    <mergeCell ref="G69:H69"/>
    <mergeCell ref="I69:J69"/>
    <mergeCell ref="L69:M69"/>
    <mergeCell ref="O69:P69"/>
    <mergeCell ref="AM68:AN68"/>
    <mergeCell ref="AO68:AP68"/>
    <mergeCell ref="AQ68:AR68"/>
    <mergeCell ref="AS68:AT68"/>
    <mergeCell ref="AC68:AD68"/>
    <mergeCell ref="AF68:AG68"/>
    <mergeCell ref="AH68:AI68"/>
    <mergeCell ref="AK68:AL68"/>
    <mergeCell ref="S68:T68"/>
    <mergeCell ref="U68:V68"/>
    <mergeCell ref="W68:X68"/>
    <mergeCell ref="AA68:AB68"/>
    <mergeCell ref="I68:J68"/>
    <mergeCell ref="L68:M68"/>
    <mergeCell ref="O68:P68"/>
    <mergeCell ref="Q68:R68"/>
    <mergeCell ref="A68:B68"/>
    <mergeCell ref="C68:D68"/>
    <mergeCell ref="E68:F68"/>
    <mergeCell ref="G68:H68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A67:AB67"/>
    <mergeCell ref="AC67:AD67"/>
    <mergeCell ref="AF67:AG67"/>
    <mergeCell ref="AH67:AI67"/>
    <mergeCell ref="Q67:R67"/>
    <mergeCell ref="S67:T67"/>
    <mergeCell ref="U67:V67"/>
    <mergeCell ref="W67:X67"/>
    <mergeCell ref="AU66:AV66"/>
    <mergeCell ref="AW66:AX66"/>
    <mergeCell ref="AY66:AZ66"/>
    <mergeCell ref="A67:B67"/>
    <mergeCell ref="C67:D67"/>
    <mergeCell ref="E67:F67"/>
    <mergeCell ref="G67:H67"/>
    <mergeCell ref="I67:J67"/>
    <mergeCell ref="L67:M67"/>
    <mergeCell ref="O67:P67"/>
    <mergeCell ref="AM66:AN66"/>
    <mergeCell ref="AO66:AP66"/>
    <mergeCell ref="AQ66:AR66"/>
    <mergeCell ref="AS66:AT66"/>
    <mergeCell ref="AC66:AD66"/>
    <mergeCell ref="AF66:AG66"/>
    <mergeCell ref="AH66:AI66"/>
    <mergeCell ref="AK66:AL66"/>
    <mergeCell ref="S66:T66"/>
    <mergeCell ref="U66:V66"/>
    <mergeCell ref="W66:X66"/>
    <mergeCell ref="AA66:AB66"/>
    <mergeCell ref="I66:J66"/>
    <mergeCell ref="L66:M66"/>
    <mergeCell ref="O66:P66"/>
    <mergeCell ref="Q66:R66"/>
    <mergeCell ref="A66:B66"/>
    <mergeCell ref="C66:D66"/>
    <mergeCell ref="E66:F66"/>
    <mergeCell ref="G66:H66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A65:AB65"/>
    <mergeCell ref="AC65:AD65"/>
    <mergeCell ref="AF65:AG65"/>
    <mergeCell ref="AH65:AI65"/>
    <mergeCell ref="Q65:R65"/>
    <mergeCell ref="S65:T65"/>
    <mergeCell ref="U65:V65"/>
    <mergeCell ref="W65:X65"/>
    <mergeCell ref="AU64:AV64"/>
    <mergeCell ref="AW64:AX64"/>
    <mergeCell ref="AY64:AZ64"/>
    <mergeCell ref="A65:B65"/>
    <mergeCell ref="C65:D65"/>
    <mergeCell ref="E65:F65"/>
    <mergeCell ref="G65:H65"/>
    <mergeCell ref="I65:J65"/>
    <mergeCell ref="L65:M65"/>
    <mergeCell ref="O65:P65"/>
    <mergeCell ref="AM64:AN64"/>
    <mergeCell ref="AO64:AP64"/>
    <mergeCell ref="AQ64:AR64"/>
    <mergeCell ref="AS64:AT64"/>
    <mergeCell ref="AC64:AD64"/>
    <mergeCell ref="AF64:AG64"/>
    <mergeCell ref="AH64:AI64"/>
    <mergeCell ref="AK64:AL64"/>
    <mergeCell ref="S64:T64"/>
    <mergeCell ref="U64:V64"/>
    <mergeCell ref="W64:X64"/>
    <mergeCell ref="AA64:AB64"/>
    <mergeCell ref="I64:J64"/>
    <mergeCell ref="L64:M64"/>
    <mergeCell ref="O64:P64"/>
    <mergeCell ref="Q64:R64"/>
    <mergeCell ref="A64:B64"/>
    <mergeCell ref="C64:D64"/>
    <mergeCell ref="E64:F64"/>
    <mergeCell ref="G64:H64"/>
    <mergeCell ref="AS63:AT63"/>
    <mergeCell ref="AU63:AV63"/>
    <mergeCell ref="AW63:AX63"/>
    <mergeCell ref="AY63:AZ63"/>
    <mergeCell ref="AK63:AL63"/>
    <mergeCell ref="AM63:AN63"/>
    <mergeCell ref="AO63:AP63"/>
    <mergeCell ref="AQ63:AR63"/>
    <mergeCell ref="AA63:AB63"/>
    <mergeCell ref="AC63:AD63"/>
    <mergeCell ref="AF63:AG63"/>
    <mergeCell ref="AH63:AI63"/>
    <mergeCell ref="Q63:R63"/>
    <mergeCell ref="S63:T63"/>
    <mergeCell ref="U63:V63"/>
    <mergeCell ref="W63:X63"/>
    <mergeCell ref="AU62:AV62"/>
    <mergeCell ref="AW62:AX62"/>
    <mergeCell ref="AY62:AZ62"/>
    <mergeCell ref="A63:B63"/>
    <mergeCell ref="C63:D63"/>
    <mergeCell ref="E63:F63"/>
    <mergeCell ref="G63:H63"/>
    <mergeCell ref="I63:J63"/>
    <mergeCell ref="L63:M63"/>
    <mergeCell ref="O63:P63"/>
    <mergeCell ref="AM62:AN62"/>
    <mergeCell ref="AO62:AP62"/>
    <mergeCell ref="AQ62:AR62"/>
    <mergeCell ref="AS62:AT62"/>
    <mergeCell ref="AC62:AD62"/>
    <mergeCell ref="AF62:AG62"/>
    <mergeCell ref="AH62:AI62"/>
    <mergeCell ref="AK62:AL62"/>
    <mergeCell ref="S62:T62"/>
    <mergeCell ref="U62:V62"/>
    <mergeCell ref="W62:X62"/>
    <mergeCell ref="AA62:AB62"/>
    <mergeCell ref="I62:J62"/>
    <mergeCell ref="L62:M62"/>
    <mergeCell ref="O62:P62"/>
    <mergeCell ref="Q62:R62"/>
    <mergeCell ref="A62:B62"/>
    <mergeCell ref="C62:D62"/>
    <mergeCell ref="E62:F62"/>
    <mergeCell ref="G62:H62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A61:AB61"/>
    <mergeCell ref="AC61:AD61"/>
    <mergeCell ref="AF61:AG61"/>
    <mergeCell ref="AH61:AI61"/>
    <mergeCell ref="Q61:R61"/>
    <mergeCell ref="S61:T61"/>
    <mergeCell ref="U61:V61"/>
    <mergeCell ref="W61:X61"/>
    <mergeCell ref="AU60:AV60"/>
    <mergeCell ref="AW60:AX60"/>
    <mergeCell ref="AY60:AZ60"/>
    <mergeCell ref="A61:B61"/>
    <mergeCell ref="C61:D61"/>
    <mergeCell ref="E61:F61"/>
    <mergeCell ref="G61:H61"/>
    <mergeCell ref="I61:J61"/>
    <mergeCell ref="L61:M61"/>
    <mergeCell ref="O61:P61"/>
    <mergeCell ref="AM60:AN60"/>
    <mergeCell ref="AO60:AP60"/>
    <mergeCell ref="AQ60:AR60"/>
    <mergeCell ref="AS60:AT60"/>
    <mergeCell ref="AC60:AD60"/>
    <mergeCell ref="AF60:AG60"/>
    <mergeCell ref="AH60:AI60"/>
    <mergeCell ref="AK60:AL60"/>
    <mergeCell ref="S60:T60"/>
    <mergeCell ref="U60:V60"/>
    <mergeCell ref="W60:X60"/>
    <mergeCell ref="AA60:AB60"/>
    <mergeCell ref="I60:J60"/>
    <mergeCell ref="L60:M60"/>
    <mergeCell ref="O60:P60"/>
    <mergeCell ref="Q60:R60"/>
    <mergeCell ref="A60:B60"/>
    <mergeCell ref="C60:D60"/>
    <mergeCell ref="E60:F60"/>
    <mergeCell ref="G60:H60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A59:AB59"/>
    <mergeCell ref="AC59:AD59"/>
    <mergeCell ref="AF59:AG59"/>
    <mergeCell ref="AH59:AI59"/>
    <mergeCell ref="Q59:R59"/>
    <mergeCell ref="S59:T59"/>
    <mergeCell ref="U59:V59"/>
    <mergeCell ref="W59:X59"/>
    <mergeCell ref="AU58:AV58"/>
    <mergeCell ref="AW58:AX58"/>
    <mergeCell ref="AY58:AZ58"/>
    <mergeCell ref="A59:B59"/>
    <mergeCell ref="C59:D59"/>
    <mergeCell ref="E59:F59"/>
    <mergeCell ref="G59:H59"/>
    <mergeCell ref="I59:J59"/>
    <mergeCell ref="L59:M59"/>
    <mergeCell ref="O59:P59"/>
    <mergeCell ref="AM58:AN58"/>
    <mergeCell ref="AO58:AP58"/>
    <mergeCell ref="AQ58:AR58"/>
    <mergeCell ref="AS58:AT58"/>
    <mergeCell ref="AC58:AD58"/>
    <mergeCell ref="AF58:AG58"/>
    <mergeCell ref="AH58:AI58"/>
    <mergeCell ref="AK58:AL58"/>
    <mergeCell ref="S58:T58"/>
    <mergeCell ref="U58:V58"/>
    <mergeCell ref="W58:X58"/>
    <mergeCell ref="AA58:AB58"/>
    <mergeCell ref="I58:J58"/>
    <mergeCell ref="L58:M58"/>
    <mergeCell ref="O58:P58"/>
    <mergeCell ref="Q58:R58"/>
    <mergeCell ref="A58:B58"/>
    <mergeCell ref="C58:D58"/>
    <mergeCell ref="E58:F58"/>
    <mergeCell ref="G58:H58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A57:AB57"/>
    <mergeCell ref="AC57:AD57"/>
    <mergeCell ref="AF57:AG57"/>
    <mergeCell ref="AH57:AI57"/>
    <mergeCell ref="Q57:R57"/>
    <mergeCell ref="S57:T57"/>
    <mergeCell ref="U57:V57"/>
    <mergeCell ref="W57:X57"/>
    <mergeCell ref="AO56:AP56"/>
    <mergeCell ref="AQ56:AR56"/>
    <mergeCell ref="AS56:AT56"/>
    <mergeCell ref="A57:B57"/>
    <mergeCell ref="C57:D57"/>
    <mergeCell ref="E57:F57"/>
    <mergeCell ref="G57:H57"/>
    <mergeCell ref="I57:J57"/>
    <mergeCell ref="L57:M57"/>
    <mergeCell ref="O57:P57"/>
    <mergeCell ref="AF56:AG56"/>
    <mergeCell ref="AH56:AI56"/>
    <mergeCell ref="AK56:AL56"/>
    <mergeCell ref="AM56:AN56"/>
    <mergeCell ref="U56:V56"/>
    <mergeCell ref="W56:X56"/>
    <mergeCell ref="AA56:AB56"/>
    <mergeCell ref="AC56:AD56"/>
    <mergeCell ref="AS55:AT55"/>
    <mergeCell ref="A56:B56"/>
    <mergeCell ref="C56:D56"/>
    <mergeCell ref="E56:F56"/>
    <mergeCell ref="G56:H56"/>
    <mergeCell ref="I56:J56"/>
    <mergeCell ref="L56:M56"/>
    <mergeCell ref="O56:P56"/>
    <mergeCell ref="Q56:R56"/>
    <mergeCell ref="S56:T56"/>
    <mergeCell ref="AK55:AL55"/>
    <mergeCell ref="AM55:AN55"/>
    <mergeCell ref="AO55:AP55"/>
    <mergeCell ref="AQ55:AR55"/>
    <mergeCell ref="AA55:AB55"/>
    <mergeCell ref="AC55:AD55"/>
    <mergeCell ref="AF55:AG55"/>
    <mergeCell ref="AH55:AI55"/>
    <mergeCell ref="Q55:R55"/>
    <mergeCell ref="S55:T55"/>
    <mergeCell ref="U55:V55"/>
    <mergeCell ref="W55:X55"/>
    <mergeCell ref="AM54:AN54"/>
    <mergeCell ref="AQ54:AR54"/>
    <mergeCell ref="AS54:AT54"/>
    <mergeCell ref="A55:B55"/>
    <mergeCell ref="C55:D55"/>
    <mergeCell ref="E55:F55"/>
    <mergeCell ref="G55:H55"/>
    <mergeCell ref="I55:J55"/>
    <mergeCell ref="L55:M55"/>
    <mergeCell ref="O55:P55"/>
    <mergeCell ref="AM53:AN53"/>
    <mergeCell ref="AO53:AP53"/>
    <mergeCell ref="AQ53:AR53"/>
    <mergeCell ref="AS53:AT53"/>
    <mergeCell ref="AC53:AD54"/>
    <mergeCell ref="AF53:AG54"/>
    <mergeCell ref="AH53:AI53"/>
    <mergeCell ref="AK53:AL53"/>
    <mergeCell ref="AH54:AI54"/>
    <mergeCell ref="AK54:AL54"/>
    <mergeCell ref="W53:X54"/>
    <mergeCell ref="Y53:Y54"/>
    <mergeCell ref="Z53:Z54"/>
    <mergeCell ref="AA53:AB54"/>
    <mergeCell ref="O53:P54"/>
    <mergeCell ref="Q53:R54"/>
    <mergeCell ref="S53:T54"/>
    <mergeCell ref="U53:V54"/>
    <mergeCell ref="AO52:AP52"/>
    <mergeCell ref="AQ52:AR52"/>
    <mergeCell ref="AS52:AT52"/>
    <mergeCell ref="A53:B53"/>
    <mergeCell ref="C53:D54"/>
    <mergeCell ref="E53:F54"/>
    <mergeCell ref="G53:H54"/>
    <mergeCell ref="I53:J54"/>
    <mergeCell ref="K53:K54"/>
    <mergeCell ref="L53:M54"/>
    <mergeCell ref="A52:B52"/>
    <mergeCell ref="U52:Z52"/>
    <mergeCell ref="AK52:AL52"/>
    <mergeCell ref="AM52:AN52"/>
    <mergeCell ref="AR49:AT49"/>
    <mergeCell ref="C51:M52"/>
    <mergeCell ref="N51:T52"/>
    <mergeCell ref="U51:Z51"/>
    <mergeCell ref="AA51:AI52"/>
    <mergeCell ref="AK51:AL51"/>
    <mergeCell ref="AM51:AN51"/>
    <mergeCell ref="AO51:AP51"/>
    <mergeCell ref="AQ51:AR51"/>
    <mergeCell ref="AS51:AT51"/>
    <mergeCell ref="A49:C49"/>
    <mergeCell ref="D49:V49"/>
    <mergeCell ref="W49:Y49"/>
    <mergeCell ref="Z49:AQ49"/>
    <mergeCell ref="AR48:AT48"/>
    <mergeCell ref="AU48:AV48"/>
    <mergeCell ref="AW48:AX48"/>
    <mergeCell ref="AY48:AZ48"/>
    <mergeCell ref="A48:C48"/>
    <mergeCell ref="D48:V48"/>
    <mergeCell ref="W48:Y48"/>
    <mergeCell ref="Z48:AQ48"/>
    <mergeCell ref="AU46:BA46"/>
    <mergeCell ref="AU47:BA47"/>
    <mergeCell ref="AU14:AV14"/>
    <mergeCell ref="S14:T14"/>
    <mergeCell ref="AA14:AB14"/>
    <mergeCell ref="U14:V14"/>
    <mergeCell ref="AS14:AT14"/>
    <mergeCell ref="AK14:AL14"/>
    <mergeCell ref="AC14:AD14"/>
    <mergeCell ref="AM19:AN19"/>
    <mergeCell ref="A46:AQ47"/>
    <mergeCell ref="AR46:AT46"/>
    <mergeCell ref="AO13:AP13"/>
    <mergeCell ref="AQ13:AR13"/>
    <mergeCell ref="AM13:AN13"/>
    <mergeCell ref="AQ14:AR14"/>
    <mergeCell ref="AO14:AP14"/>
    <mergeCell ref="AM14:AN14"/>
    <mergeCell ref="AA17:AB17"/>
    <mergeCell ref="U17:V17"/>
    <mergeCell ref="A7:B7"/>
    <mergeCell ref="C14:D14"/>
    <mergeCell ref="A13:B13"/>
    <mergeCell ref="C13:D13"/>
    <mergeCell ref="A10:B10"/>
    <mergeCell ref="C10:D10"/>
    <mergeCell ref="A11:B11"/>
    <mergeCell ref="C11:D11"/>
    <mergeCell ref="C6:M7"/>
    <mergeCell ref="E10:F10"/>
    <mergeCell ref="G16:H16"/>
    <mergeCell ref="I12:J12"/>
    <mergeCell ref="G15:H15"/>
    <mergeCell ref="I13:J13"/>
    <mergeCell ref="G12:H12"/>
    <mergeCell ref="G14:H14"/>
    <mergeCell ref="I14:J14"/>
    <mergeCell ref="I16:J16"/>
    <mergeCell ref="G13:H13"/>
    <mergeCell ref="E15:F15"/>
    <mergeCell ref="O14:P14"/>
    <mergeCell ref="L13:M13"/>
    <mergeCell ref="O13:P13"/>
    <mergeCell ref="I15:J15"/>
    <mergeCell ref="L15:M15"/>
    <mergeCell ref="A17:B17"/>
    <mergeCell ref="C17:D17"/>
    <mergeCell ref="I17:J17"/>
    <mergeCell ref="O17:P17"/>
    <mergeCell ref="E17:F17"/>
    <mergeCell ref="G17:H17"/>
    <mergeCell ref="L17:M17"/>
    <mergeCell ref="A18:B18"/>
    <mergeCell ref="C18:D18"/>
    <mergeCell ref="A19:B19"/>
    <mergeCell ref="C19:D19"/>
    <mergeCell ref="E16:F16"/>
    <mergeCell ref="A16:B16"/>
    <mergeCell ref="C16:D16"/>
    <mergeCell ref="C12:D12"/>
    <mergeCell ref="A15:B15"/>
    <mergeCell ref="C15:D15"/>
    <mergeCell ref="A12:B12"/>
    <mergeCell ref="A14:B14"/>
    <mergeCell ref="E13:F13"/>
    <mergeCell ref="E14:F14"/>
    <mergeCell ref="G10:H10"/>
    <mergeCell ref="I10:J10"/>
    <mergeCell ref="E12:F12"/>
    <mergeCell ref="E11:F11"/>
    <mergeCell ref="G11:H11"/>
    <mergeCell ref="I11:J11"/>
    <mergeCell ref="A1:AQ2"/>
    <mergeCell ref="A3:C3"/>
    <mergeCell ref="A4:C4"/>
    <mergeCell ref="W3:Y3"/>
    <mergeCell ref="W4:Y4"/>
    <mergeCell ref="D3:V3"/>
    <mergeCell ref="D4:V4"/>
    <mergeCell ref="Z3:AQ3"/>
    <mergeCell ref="Z4:AQ4"/>
    <mergeCell ref="AU1:BA1"/>
    <mergeCell ref="AY3:AZ3"/>
    <mergeCell ref="AR4:AT4"/>
    <mergeCell ref="AR3:AT3"/>
    <mergeCell ref="AU3:AV3"/>
    <mergeCell ref="AW3:AX3"/>
    <mergeCell ref="AU2:BA2"/>
    <mergeCell ref="AR1:AT1"/>
    <mergeCell ref="AK12:AL12"/>
    <mergeCell ref="AH14:AI14"/>
    <mergeCell ref="AF15:AG15"/>
    <mergeCell ref="W14:X14"/>
    <mergeCell ref="AA13:AB13"/>
    <mergeCell ref="AC13:AD13"/>
    <mergeCell ref="W13:X13"/>
    <mergeCell ref="W15:X15"/>
    <mergeCell ref="AH15:AI15"/>
    <mergeCell ref="U15:V15"/>
    <mergeCell ref="O15:P15"/>
    <mergeCell ref="Q15:R15"/>
    <mergeCell ref="S15:T15"/>
    <mergeCell ref="Q10:R10"/>
    <mergeCell ref="S12:T12"/>
    <mergeCell ref="L11:M11"/>
    <mergeCell ref="Q14:R14"/>
    <mergeCell ref="L14:M14"/>
    <mergeCell ref="Q13:R13"/>
    <mergeCell ref="S13:T13"/>
    <mergeCell ref="L12:M12"/>
    <mergeCell ref="L10:M10"/>
    <mergeCell ref="S10:T10"/>
    <mergeCell ref="O11:P11"/>
    <mergeCell ref="O12:P12"/>
    <mergeCell ref="Q12:R12"/>
    <mergeCell ref="U12:V12"/>
    <mergeCell ref="S11:T11"/>
    <mergeCell ref="Q11:R11"/>
    <mergeCell ref="Q16:R16"/>
    <mergeCell ref="O16:P16"/>
    <mergeCell ref="L16:M16"/>
    <mergeCell ref="I21:J21"/>
    <mergeCell ref="O20:P20"/>
    <mergeCell ref="Q20:R20"/>
    <mergeCell ref="L20:M20"/>
    <mergeCell ref="AA10:AB10"/>
    <mergeCell ref="W10:X10"/>
    <mergeCell ref="AA11:AB11"/>
    <mergeCell ref="W20:X20"/>
    <mergeCell ref="AA20:AB20"/>
    <mergeCell ref="AA15:AB15"/>
    <mergeCell ref="W12:X12"/>
    <mergeCell ref="W19:X19"/>
    <mergeCell ref="AA19:AB19"/>
    <mergeCell ref="AA16:AB16"/>
    <mergeCell ref="U19:V19"/>
    <mergeCell ref="U18:V18"/>
    <mergeCell ref="I19:J19"/>
    <mergeCell ref="I20:J20"/>
    <mergeCell ref="S20:T20"/>
    <mergeCell ref="E19:F19"/>
    <mergeCell ref="G19:H19"/>
    <mergeCell ref="O19:P19"/>
    <mergeCell ref="E18:F18"/>
    <mergeCell ref="G18:H18"/>
    <mergeCell ref="I18:J18"/>
    <mergeCell ref="O18:P18"/>
    <mergeCell ref="L18:M18"/>
    <mergeCell ref="AS19:AT19"/>
    <mergeCell ref="AQ19:AR19"/>
    <mergeCell ref="AC19:AD19"/>
    <mergeCell ref="AK19:AL19"/>
    <mergeCell ref="AO19:AP19"/>
    <mergeCell ref="AS7:AT7"/>
    <mergeCell ref="AW37:AX37"/>
    <mergeCell ref="AY37:AZ37"/>
    <mergeCell ref="AW38:AX38"/>
    <mergeCell ref="AS15:AT15"/>
    <mergeCell ref="AW19:AX19"/>
    <mergeCell ref="AY19:AZ19"/>
    <mergeCell ref="AU17:AV17"/>
    <mergeCell ref="AY20:AZ20"/>
    <mergeCell ref="AW21:AX21"/>
    <mergeCell ref="AH9:AI9"/>
    <mergeCell ref="AC10:AD10"/>
    <mergeCell ref="AO7:AP7"/>
    <mergeCell ref="AQ7:AR7"/>
    <mergeCell ref="AQ10:AR10"/>
    <mergeCell ref="AK10:AL10"/>
    <mergeCell ref="AM10:AN10"/>
    <mergeCell ref="AO10:AP10"/>
    <mergeCell ref="AM7:AN7"/>
    <mergeCell ref="AC8:AD9"/>
    <mergeCell ref="U10:V10"/>
    <mergeCell ref="O10:P10"/>
    <mergeCell ref="AH13:AI13"/>
    <mergeCell ref="AC12:AD12"/>
    <mergeCell ref="AH12:AI12"/>
    <mergeCell ref="W11:X11"/>
    <mergeCell ref="AF11:AG11"/>
    <mergeCell ref="AF10:AG10"/>
    <mergeCell ref="AH10:AI10"/>
    <mergeCell ref="U11:V11"/>
    <mergeCell ref="AY21:AZ21"/>
    <mergeCell ref="AS10:AT10"/>
    <mergeCell ref="AW20:AX20"/>
    <mergeCell ref="U13:V13"/>
    <mergeCell ref="AM12:AN12"/>
    <mergeCell ref="AF13:AG13"/>
    <mergeCell ref="AK11:AL11"/>
    <mergeCell ref="AH11:AI11"/>
    <mergeCell ref="AK13:AL13"/>
    <mergeCell ref="AF12:AG12"/>
    <mergeCell ref="AO12:AP12"/>
    <mergeCell ref="AU12:AV12"/>
    <mergeCell ref="AS12:AT12"/>
    <mergeCell ref="AQ12:AR12"/>
    <mergeCell ref="AS13:AT13"/>
    <mergeCell ref="AF14:AG14"/>
    <mergeCell ref="AS16:AT16"/>
    <mergeCell ref="AQ16:AR16"/>
    <mergeCell ref="AO15:AP15"/>
    <mergeCell ref="AO16:AP16"/>
    <mergeCell ref="AK15:AL15"/>
    <mergeCell ref="AF18:AG18"/>
    <mergeCell ref="AU19:AV19"/>
    <mergeCell ref="AH17:AI17"/>
    <mergeCell ref="AM17:AN17"/>
    <mergeCell ref="AS17:AT17"/>
    <mergeCell ref="AH18:AI18"/>
    <mergeCell ref="AF19:AG19"/>
    <mergeCell ref="AH19:AI19"/>
    <mergeCell ref="AO18:AP18"/>
    <mergeCell ref="AF17:AG17"/>
    <mergeCell ref="AY18:AZ18"/>
    <mergeCell ref="AK18:AL18"/>
    <mergeCell ref="AM18:AN18"/>
    <mergeCell ref="AK17:AL17"/>
    <mergeCell ref="AQ18:AR18"/>
    <mergeCell ref="AS18:AT18"/>
    <mergeCell ref="AU18:AV18"/>
    <mergeCell ref="AW18:AX18"/>
    <mergeCell ref="AQ17:AR17"/>
    <mergeCell ref="AO17:AP17"/>
    <mergeCell ref="AU15:AV15"/>
    <mergeCell ref="AY12:AZ12"/>
    <mergeCell ref="AW17:AX17"/>
    <mergeCell ref="AW16:AX16"/>
    <mergeCell ref="AW14:AX14"/>
    <mergeCell ref="AY15:AZ15"/>
    <mergeCell ref="AW15:AX15"/>
    <mergeCell ref="AY16:AZ16"/>
    <mergeCell ref="AU13:AV13"/>
    <mergeCell ref="AU16:AV16"/>
    <mergeCell ref="AU20:AV20"/>
    <mergeCell ref="AC11:AD11"/>
    <mergeCell ref="AA12:AB12"/>
    <mergeCell ref="AY17:AZ17"/>
    <mergeCell ref="AM11:AN11"/>
    <mergeCell ref="AO11:AP11"/>
    <mergeCell ref="AW12:AX12"/>
    <mergeCell ref="AY14:AZ14"/>
    <mergeCell ref="AW13:AX13"/>
    <mergeCell ref="AY13:AZ13"/>
    <mergeCell ref="AC20:AD20"/>
    <mergeCell ref="A20:B20"/>
    <mergeCell ref="C20:D20"/>
    <mergeCell ref="E20:F20"/>
    <mergeCell ref="G20:H20"/>
    <mergeCell ref="U20:V20"/>
    <mergeCell ref="AS20:AT20"/>
    <mergeCell ref="AQ21:AR21"/>
    <mergeCell ref="AS21:AT21"/>
    <mergeCell ref="AF20:AG20"/>
    <mergeCell ref="AH20:AI20"/>
    <mergeCell ref="AQ20:AR20"/>
    <mergeCell ref="AM20:AN20"/>
    <mergeCell ref="AO20:AP20"/>
    <mergeCell ref="AK20:AL20"/>
    <mergeCell ref="AH21:AI21"/>
    <mergeCell ref="A21:B21"/>
    <mergeCell ref="C21:D21"/>
    <mergeCell ref="E21:F21"/>
    <mergeCell ref="G21:H21"/>
    <mergeCell ref="AU21:AV21"/>
    <mergeCell ref="AK21:AL21"/>
    <mergeCell ref="AM21:AN21"/>
    <mergeCell ref="AO21:AP21"/>
    <mergeCell ref="AH22:AI22"/>
    <mergeCell ref="L22:M22"/>
    <mergeCell ref="A22:B22"/>
    <mergeCell ref="C22:D22"/>
    <mergeCell ref="E22:F22"/>
    <mergeCell ref="G22:H22"/>
    <mergeCell ref="I22:J22"/>
    <mergeCell ref="U22:V22"/>
    <mergeCell ref="W22:X22"/>
    <mergeCell ref="AA22:AB22"/>
    <mergeCell ref="AF22:AG22"/>
    <mergeCell ref="I23:J23"/>
    <mergeCell ref="AU22:AV22"/>
    <mergeCell ref="AW22:AX22"/>
    <mergeCell ref="AC22:AD22"/>
    <mergeCell ref="AK22:AL22"/>
    <mergeCell ref="AC23:AD23"/>
    <mergeCell ref="AK23:AL23"/>
    <mergeCell ref="U23:V23"/>
    <mergeCell ref="W23:X23"/>
    <mergeCell ref="AY22:AZ22"/>
    <mergeCell ref="AM22:AN22"/>
    <mergeCell ref="AO22:AP22"/>
    <mergeCell ref="AQ22:AR22"/>
    <mergeCell ref="AS22:AT22"/>
    <mergeCell ref="A23:B23"/>
    <mergeCell ref="C23:D23"/>
    <mergeCell ref="E23:F23"/>
    <mergeCell ref="G23:H23"/>
    <mergeCell ref="AA23:AB23"/>
    <mergeCell ref="AF23:AG23"/>
    <mergeCell ref="AH23:AI23"/>
    <mergeCell ref="AU23:AV23"/>
    <mergeCell ref="AW23:AX23"/>
    <mergeCell ref="AY23:AZ23"/>
    <mergeCell ref="AM23:AN23"/>
    <mergeCell ref="AO23:AP23"/>
    <mergeCell ref="AQ23:AR23"/>
    <mergeCell ref="AS23:AT23"/>
    <mergeCell ref="A24:B24"/>
    <mergeCell ref="C24:D24"/>
    <mergeCell ref="E24:F24"/>
    <mergeCell ref="G24:H24"/>
    <mergeCell ref="I24:J24"/>
    <mergeCell ref="O24:P24"/>
    <mergeCell ref="Q24:R24"/>
    <mergeCell ref="S24:T24"/>
    <mergeCell ref="L24:M24"/>
    <mergeCell ref="AC24:AD24"/>
    <mergeCell ref="AK24:AL24"/>
    <mergeCell ref="U24:V24"/>
    <mergeCell ref="W24:X24"/>
    <mergeCell ref="AA24:AB24"/>
    <mergeCell ref="AF24:AG24"/>
    <mergeCell ref="AH24:AI24"/>
    <mergeCell ref="AU24:AV24"/>
    <mergeCell ref="AW24:AX24"/>
    <mergeCell ref="AY24:AZ24"/>
    <mergeCell ref="AM24:AN24"/>
    <mergeCell ref="AO24:AP24"/>
    <mergeCell ref="AQ24:AR24"/>
    <mergeCell ref="AS24:AT24"/>
    <mergeCell ref="A25:B25"/>
    <mergeCell ref="C25:D25"/>
    <mergeCell ref="E25:F25"/>
    <mergeCell ref="G25:H25"/>
    <mergeCell ref="I25:J25"/>
    <mergeCell ref="O25:P25"/>
    <mergeCell ref="Q25:R25"/>
    <mergeCell ref="S25:T25"/>
    <mergeCell ref="L25:M25"/>
    <mergeCell ref="AC25:AD25"/>
    <mergeCell ref="AK25:AL25"/>
    <mergeCell ref="U25:V25"/>
    <mergeCell ref="W25:X25"/>
    <mergeCell ref="AA25:AB25"/>
    <mergeCell ref="AF25:AG25"/>
    <mergeCell ref="AH25:AI25"/>
    <mergeCell ref="AU25:AV25"/>
    <mergeCell ref="AW25:AX25"/>
    <mergeCell ref="AY25:AZ25"/>
    <mergeCell ref="AM25:AN25"/>
    <mergeCell ref="AO25:AP25"/>
    <mergeCell ref="AQ25:AR25"/>
    <mergeCell ref="AS25:AT25"/>
    <mergeCell ref="A26:B26"/>
    <mergeCell ref="C26:D26"/>
    <mergeCell ref="E26:F26"/>
    <mergeCell ref="G26:H26"/>
    <mergeCell ref="I26:J26"/>
    <mergeCell ref="O26:P26"/>
    <mergeCell ref="Q26:R26"/>
    <mergeCell ref="S26:T26"/>
    <mergeCell ref="L26:M26"/>
    <mergeCell ref="AK26:AL26"/>
    <mergeCell ref="U26:V26"/>
    <mergeCell ref="W26:X26"/>
    <mergeCell ref="AA26:AB26"/>
    <mergeCell ref="AF26:AG26"/>
    <mergeCell ref="AH26:AI26"/>
    <mergeCell ref="AU26:AV26"/>
    <mergeCell ref="AW26:AX26"/>
    <mergeCell ref="AY26:AZ26"/>
    <mergeCell ref="AM26:AN26"/>
    <mergeCell ref="AO26:AP26"/>
    <mergeCell ref="AQ26:AR26"/>
    <mergeCell ref="AS26:AT26"/>
    <mergeCell ref="A27:B27"/>
    <mergeCell ref="C27:D27"/>
    <mergeCell ref="E27:F27"/>
    <mergeCell ref="G27:H27"/>
    <mergeCell ref="I27:J27"/>
    <mergeCell ref="O27:P27"/>
    <mergeCell ref="Q27:R27"/>
    <mergeCell ref="S27:T27"/>
    <mergeCell ref="L27:M27"/>
    <mergeCell ref="AK27:AL27"/>
    <mergeCell ref="U27:V27"/>
    <mergeCell ref="W27:X27"/>
    <mergeCell ref="AA27:AB27"/>
    <mergeCell ref="AF27:AG27"/>
    <mergeCell ref="AH27:AI27"/>
    <mergeCell ref="AU27:AV27"/>
    <mergeCell ref="AW27:AX27"/>
    <mergeCell ref="AY27:AZ27"/>
    <mergeCell ref="AM27:AN27"/>
    <mergeCell ref="AO27:AP27"/>
    <mergeCell ref="AQ27:AR27"/>
    <mergeCell ref="AS27:AT27"/>
    <mergeCell ref="A28:B28"/>
    <mergeCell ref="C28:D28"/>
    <mergeCell ref="E28:F28"/>
    <mergeCell ref="G28:H28"/>
    <mergeCell ref="I28:J28"/>
    <mergeCell ref="O28:P28"/>
    <mergeCell ref="Q28:R28"/>
    <mergeCell ref="S28:T28"/>
    <mergeCell ref="L28:M28"/>
    <mergeCell ref="AK28:AL28"/>
    <mergeCell ref="U28:V28"/>
    <mergeCell ref="W28:X28"/>
    <mergeCell ref="AA28:AB28"/>
    <mergeCell ref="AF28:AG28"/>
    <mergeCell ref="AH28:AI28"/>
    <mergeCell ref="AU28:AV28"/>
    <mergeCell ref="AW28:AX28"/>
    <mergeCell ref="AY28:AZ28"/>
    <mergeCell ref="AM28:AN28"/>
    <mergeCell ref="AO28:AP28"/>
    <mergeCell ref="AQ28:AR28"/>
    <mergeCell ref="AS28:AT28"/>
    <mergeCell ref="A29:B29"/>
    <mergeCell ref="C29:D29"/>
    <mergeCell ref="E29:F29"/>
    <mergeCell ref="G29:H29"/>
    <mergeCell ref="I29:J29"/>
    <mergeCell ref="O29:P29"/>
    <mergeCell ref="Q29:R29"/>
    <mergeCell ref="S29:T29"/>
    <mergeCell ref="L29:M29"/>
    <mergeCell ref="AU29:AV29"/>
    <mergeCell ref="AW29:AX29"/>
    <mergeCell ref="AY29:AZ29"/>
    <mergeCell ref="AM29:AN29"/>
    <mergeCell ref="AO29:AP29"/>
    <mergeCell ref="AQ29:AR29"/>
    <mergeCell ref="AS29:AT29"/>
    <mergeCell ref="A39:B39"/>
    <mergeCell ref="C39:D39"/>
    <mergeCell ref="E39:F39"/>
    <mergeCell ref="G39:H39"/>
    <mergeCell ref="O39:P39"/>
    <mergeCell ref="Q39:R39"/>
    <mergeCell ref="S39:T39"/>
    <mergeCell ref="L39:M39"/>
    <mergeCell ref="I30:J30"/>
    <mergeCell ref="Q30:R30"/>
    <mergeCell ref="AK39:AL39"/>
    <mergeCell ref="U39:V39"/>
    <mergeCell ref="W39:X39"/>
    <mergeCell ref="AA39:AB39"/>
    <mergeCell ref="AC39:AD39"/>
    <mergeCell ref="AF39:AG39"/>
    <mergeCell ref="AH39:AI39"/>
    <mergeCell ref="I39:J39"/>
    <mergeCell ref="A30:B30"/>
    <mergeCell ref="C30:D30"/>
    <mergeCell ref="E30:F30"/>
    <mergeCell ref="G30:H30"/>
    <mergeCell ref="AC35:AD35"/>
    <mergeCell ref="AU30:AV30"/>
    <mergeCell ref="AW30:AX30"/>
    <mergeCell ref="AY30:AZ30"/>
    <mergeCell ref="AM30:AN30"/>
    <mergeCell ref="AO30:AP30"/>
    <mergeCell ref="AQ30:AR30"/>
    <mergeCell ref="AS30:AT30"/>
    <mergeCell ref="AY31:AZ31"/>
    <mergeCell ref="AU31:AV31"/>
    <mergeCell ref="AU37:AV37"/>
    <mergeCell ref="AW33:AX33"/>
    <mergeCell ref="AW34:AX34"/>
    <mergeCell ref="AW35:AX35"/>
    <mergeCell ref="AY39:AZ39"/>
    <mergeCell ref="AM39:AN39"/>
    <mergeCell ref="AO39:AP39"/>
    <mergeCell ref="AQ39:AR39"/>
    <mergeCell ref="AS39:AT39"/>
    <mergeCell ref="AU39:AV39"/>
    <mergeCell ref="AW39:AX39"/>
    <mergeCell ref="I34:J34"/>
    <mergeCell ref="O31:P31"/>
    <mergeCell ref="O32:P32"/>
    <mergeCell ref="I31:J31"/>
    <mergeCell ref="I32:J32"/>
    <mergeCell ref="L32:M32"/>
    <mergeCell ref="L34:M34"/>
    <mergeCell ref="I33:J33"/>
    <mergeCell ref="O33:P33"/>
    <mergeCell ref="O34:P34"/>
    <mergeCell ref="I36:J36"/>
    <mergeCell ref="O36:P36"/>
    <mergeCell ref="L36:M36"/>
    <mergeCell ref="Q36:R36"/>
    <mergeCell ref="S37:T37"/>
    <mergeCell ref="A37:B37"/>
    <mergeCell ref="C37:D37"/>
    <mergeCell ref="E37:F37"/>
    <mergeCell ref="G37:H37"/>
    <mergeCell ref="I37:J37"/>
    <mergeCell ref="O37:P37"/>
    <mergeCell ref="Q37:R37"/>
    <mergeCell ref="AS37:AT37"/>
    <mergeCell ref="AC37:AD37"/>
    <mergeCell ref="U37:V37"/>
    <mergeCell ref="W37:X37"/>
    <mergeCell ref="AK37:AL37"/>
    <mergeCell ref="AM37:AN37"/>
    <mergeCell ref="AO37:AP37"/>
    <mergeCell ref="AQ37:AR37"/>
    <mergeCell ref="AA37:AB37"/>
    <mergeCell ref="AY38:AZ38"/>
    <mergeCell ref="AK38:AL38"/>
    <mergeCell ref="AM38:AN38"/>
    <mergeCell ref="AO38:AP38"/>
    <mergeCell ref="AQ38:AR38"/>
    <mergeCell ref="AS38:AT38"/>
    <mergeCell ref="AU38:AV38"/>
    <mergeCell ref="A32:B32"/>
    <mergeCell ref="C32:D32"/>
    <mergeCell ref="U38:V38"/>
    <mergeCell ref="U31:V31"/>
    <mergeCell ref="A38:B38"/>
    <mergeCell ref="C38:D38"/>
    <mergeCell ref="E38:F38"/>
    <mergeCell ref="G38:H38"/>
    <mergeCell ref="I38:J38"/>
    <mergeCell ref="A31:B31"/>
    <mergeCell ref="C31:D31"/>
    <mergeCell ref="E31:F31"/>
    <mergeCell ref="G31:H31"/>
    <mergeCell ref="AW31:AX31"/>
    <mergeCell ref="S31:T31"/>
    <mergeCell ref="AK31:AL31"/>
    <mergeCell ref="AM31:AN31"/>
    <mergeCell ref="AO31:AP31"/>
    <mergeCell ref="AQ31:AR31"/>
    <mergeCell ref="AS31:AT31"/>
    <mergeCell ref="E32:F32"/>
    <mergeCell ref="G32:H32"/>
    <mergeCell ref="AW32:AX32"/>
    <mergeCell ref="AY32:AZ32"/>
    <mergeCell ref="AK32:AL32"/>
    <mergeCell ref="AM32:AN32"/>
    <mergeCell ref="AO32:AP32"/>
    <mergeCell ref="AQ32:AR32"/>
    <mergeCell ref="AS32:AT32"/>
    <mergeCell ref="AU32:AV32"/>
    <mergeCell ref="A33:B33"/>
    <mergeCell ref="C33:D33"/>
    <mergeCell ref="E33:F33"/>
    <mergeCell ref="G33:H33"/>
    <mergeCell ref="Q33:R33"/>
    <mergeCell ref="S33:T33"/>
    <mergeCell ref="AY33:AZ33"/>
    <mergeCell ref="AK33:AL33"/>
    <mergeCell ref="AM33:AN33"/>
    <mergeCell ref="AO33:AP33"/>
    <mergeCell ref="AQ33:AR33"/>
    <mergeCell ref="AU33:AV33"/>
    <mergeCell ref="AS33:AT33"/>
    <mergeCell ref="AC33:AD33"/>
    <mergeCell ref="A34:B34"/>
    <mergeCell ref="C34:D34"/>
    <mergeCell ref="E34:F34"/>
    <mergeCell ref="G34:H34"/>
    <mergeCell ref="AY34:AZ34"/>
    <mergeCell ref="AK34:AL34"/>
    <mergeCell ref="AM34:AN34"/>
    <mergeCell ref="AO34:AP34"/>
    <mergeCell ref="AQ34:AR34"/>
    <mergeCell ref="AS34:AT34"/>
    <mergeCell ref="AU34:AV34"/>
    <mergeCell ref="I35:J35"/>
    <mergeCell ref="O35:P35"/>
    <mergeCell ref="Q35:R35"/>
    <mergeCell ref="S35:T35"/>
    <mergeCell ref="A35:B35"/>
    <mergeCell ref="C35:D35"/>
    <mergeCell ref="E35:F35"/>
    <mergeCell ref="G35:H35"/>
    <mergeCell ref="AY35:AZ35"/>
    <mergeCell ref="AK35:AL35"/>
    <mergeCell ref="AM35:AN35"/>
    <mergeCell ref="AO35:AP35"/>
    <mergeCell ref="AQ35:AR35"/>
    <mergeCell ref="AS35:AT35"/>
    <mergeCell ref="AU35:AV35"/>
    <mergeCell ref="A36:B36"/>
    <mergeCell ref="C36:D36"/>
    <mergeCell ref="E36:F36"/>
    <mergeCell ref="G36:H36"/>
    <mergeCell ref="S34:T34"/>
    <mergeCell ref="AY36:AZ36"/>
    <mergeCell ref="AK36:AL36"/>
    <mergeCell ref="AM36:AN36"/>
    <mergeCell ref="AO36:AP36"/>
    <mergeCell ref="AQ36:AR36"/>
    <mergeCell ref="AS36:AT36"/>
    <mergeCell ref="AU36:AV36"/>
    <mergeCell ref="AW36:AX36"/>
    <mergeCell ref="U34:V34"/>
    <mergeCell ref="W34:X34"/>
    <mergeCell ref="AA34:AB34"/>
    <mergeCell ref="AA33:AB33"/>
    <mergeCell ref="U33:V33"/>
    <mergeCell ref="W33:X33"/>
    <mergeCell ref="AK30:AL30"/>
    <mergeCell ref="O22:P22"/>
    <mergeCell ref="Q22:R22"/>
    <mergeCell ref="S22:T22"/>
    <mergeCell ref="W30:X30"/>
    <mergeCell ref="AA30:AB30"/>
    <mergeCell ref="S30:T30"/>
    <mergeCell ref="AC29:AD29"/>
    <mergeCell ref="AK29:AL29"/>
    <mergeCell ref="W29:X29"/>
    <mergeCell ref="AQ6:AR6"/>
    <mergeCell ref="Q8:R9"/>
    <mergeCell ref="S8:T9"/>
    <mergeCell ref="AO6:AP6"/>
    <mergeCell ref="AK6:AL6"/>
    <mergeCell ref="AM6:AN6"/>
    <mergeCell ref="AK7:AL7"/>
    <mergeCell ref="AF8:AG9"/>
    <mergeCell ref="AH8:AI8"/>
    <mergeCell ref="N6:T7"/>
    <mergeCell ref="U30:V30"/>
    <mergeCell ref="O23:P23"/>
    <mergeCell ref="Q23:R23"/>
    <mergeCell ref="S23:T23"/>
    <mergeCell ref="O30:P30"/>
    <mergeCell ref="U29:V29"/>
    <mergeCell ref="L8:M9"/>
    <mergeCell ref="K8:K9"/>
    <mergeCell ref="Q17:R17"/>
    <mergeCell ref="S32:T32"/>
    <mergeCell ref="L30:M30"/>
    <mergeCell ref="L23:M23"/>
    <mergeCell ref="L19:M19"/>
    <mergeCell ref="Q18:R18"/>
    <mergeCell ref="Q19:R19"/>
    <mergeCell ref="S19:T19"/>
    <mergeCell ref="A8:B8"/>
    <mergeCell ref="G8:H9"/>
    <mergeCell ref="I8:J9"/>
    <mergeCell ref="C8:D9"/>
    <mergeCell ref="E8:F9"/>
    <mergeCell ref="U6:Z6"/>
    <mergeCell ref="U7:Z7"/>
    <mergeCell ref="Y8:Y9"/>
    <mergeCell ref="Z8:Z9"/>
    <mergeCell ref="U8:V9"/>
    <mergeCell ref="O8:P9"/>
    <mergeCell ref="W8:X9"/>
    <mergeCell ref="AS6:AT6"/>
    <mergeCell ref="AA6:AI7"/>
    <mergeCell ref="AK9:AL9"/>
    <mergeCell ref="AS8:AT8"/>
    <mergeCell ref="AK8:AL8"/>
    <mergeCell ref="AM8:AN8"/>
    <mergeCell ref="AO8:AP8"/>
    <mergeCell ref="AA8:AB9"/>
    <mergeCell ref="AS9:AT9"/>
    <mergeCell ref="AQ9:AR9"/>
    <mergeCell ref="AQ8:AR8"/>
    <mergeCell ref="AQ11:AR11"/>
    <mergeCell ref="AS11:AT11"/>
    <mergeCell ref="AM9:AN9"/>
    <mergeCell ref="AQ15:AR15"/>
    <mergeCell ref="AM16:AN16"/>
    <mergeCell ref="AC17:AD17"/>
    <mergeCell ref="AC15:AD15"/>
    <mergeCell ref="AM15:AN15"/>
    <mergeCell ref="AK16:AL16"/>
    <mergeCell ref="AC16:AD16"/>
    <mergeCell ref="AF16:AG16"/>
    <mergeCell ref="AH16:AI16"/>
    <mergeCell ref="W18:X18"/>
    <mergeCell ref="S17:T17"/>
    <mergeCell ref="W16:X16"/>
    <mergeCell ref="W17:X17"/>
    <mergeCell ref="S18:T18"/>
    <mergeCell ref="U16:V16"/>
    <mergeCell ref="S16:T16"/>
    <mergeCell ref="AA18:AB18"/>
    <mergeCell ref="AC18:AD18"/>
    <mergeCell ref="L21:M21"/>
    <mergeCell ref="AF21:AG21"/>
    <mergeCell ref="S21:T21"/>
    <mergeCell ref="U21:V21"/>
    <mergeCell ref="O21:P21"/>
    <mergeCell ref="Q21:R21"/>
    <mergeCell ref="AC21:AD21"/>
    <mergeCell ref="W21:X21"/>
    <mergeCell ref="L31:M31"/>
    <mergeCell ref="AF31:AG31"/>
    <mergeCell ref="AH31:AI31"/>
    <mergeCell ref="AC31:AD31"/>
    <mergeCell ref="AA31:AB31"/>
    <mergeCell ref="W31:X31"/>
    <mergeCell ref="Q31:R31"/>
    <mergeCell ref="AA21:AB21"/>
    <mergeCell ref="AF30:AG30"/>
    <mergeCell ref="AH30:AI30"/>
    <mergeCell ref="AC30:AD30"/>
    <mergeCell ref="AA29:AB29"/>
    <mergeCell ref="AF29:AG29"/>
    <mergeCell ref="AH29:AI29"/>
    <mergeCell ref="AC28:AD28"/>
    <mergeCell ref="AC27:AD27"/>
    <mergeCell ref="AC26:AD26"/>
    <mergeCell ref="AF32:AG32"/>
    <mergeCell ref="AH32:AI32"/>
    <mergeCell ref="L33:M33"/>
    <mergeCell ref="AF33:AG33"/>
    <mergeCell ref="AH33:AI33"/>
    <mergeCell ref="U32:V32"/>
    <mergeCell ref="W32:X32"/>
    <mergeCell ref="AC32:AD32"/>
    <mergeCell ref="AA32:AB32"/>
    <mergeCell ref="Q32:R32"/>
    <mergeCell ref="AH34:AI34"/>
    <mergeCell ref="L35:M35"/>
    <mergeCell ref="AF35:AG35"/>
    <mergeCell ref="AH35:AI35"/>
    <mergeCell ref="U35:V35"/>
    <mergeCell ref="W35:X35"/>
    <mergeCell ref="AA35:AB35"/>
    <mergeCell ref="Q34:R34"/>
    <mergeCell ref="AC34:AD34"/>
    <mergeCell ref="AF34:AG34"/>
    <mergeCell ref="AF36:AG36"/>
    <mergeCell ref="AH36:AI36"/>
    <mergeCell ref="L37:M37"/>
    <mergeCell ref="AF37:AG37"/>
    <mergeCell ref="AH37:AI37"/>
    <mergeCell ref="AC36:AD36"/>
    <mergeCell ref="U36:V36"/>
    <mergeCell ref="W36:X36"/>
    <mergeCell ref="AA36:AB36"/>
    <mergeCell ref="S36:T36"/>
    <mergeCell ref="L38:M38"/>
    <mergeCell ref="AF38:AG38"/>
    <mergeCell ref="AH38:AI38"/>
    <mergeCell ref="W38:X38"/>
    <mergeCell ref="AC38:AD38"/>
    <mergeCell ref="AA38:AB38"/>
    <mergeCell ref="O38:P38"/>
    <mergeCell ref="Q38:R38"/>
    <mergeCell ref="S38:T38"/>
    <mergeCell ref="BL17:BL18"/>
    <mergeCell ref="BM17:BM18"/>
    <mergeCell ref="BP18:BP19"/>
    <mergeCell ref="BQ18:BQ19"/>
    <mergeCell ref="BK45:BL45"/>
    <mergeCell ref="BK46:BL46"/>
    <mergeCell ref="BL20:BL21"/>
    <mergeCell ref="BM20:BM21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2"/>
  <rowBreaks count="1" manualBreakCount="1">
    <brk id="45" max="5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BU45"/>
  <sheetViews>
    <sheetView zoomScale="85" zoomScaleNormal="85" zoomScaleSheetLayoutView="85" workbookViewId="0" topLeftCell="A1">
      <selection activeCell="D4" sqref="D4:O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218</v>
      </c>
      <c r="AS1" s="283"/>
      <c r="AT1" s="284"/>
      <c r="AU1" s="335" t="s">
        <v>135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80" t="s">
        <v>651</v>
      </c>
      <c r="AV2" s="281"/>
      <c r="AW2" s="281"/>
      <c r="AX2" s="281"/>
      <c r="AY2" s="281"/>
      <c r="AZ2" s="281"/>
      <c r="BA2" s="585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22</v>
      </c>
      <c r="B3" s="309"/>
      <c r="C3" s="310"/>
      <c r="D3" s="287" t="s">
        <v>64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224</v>
      </c>
      <c r="AS3" s="278"/>
      <c r="AT3" s="279"/>
      <c r="AU3" s="215">
        <v>0</v>
      </c>
      <c r="AV3" s="215"/>
      <c r="AW3" s="272">
        <v>1</v>
      </c>
      <c r="AX3" s="272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225</v>
      </c>
      <c r="B4" s="170"/>
      <c r="C4" s="286"/>
      <c r="D4" s="506" t="s">
        <v>652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73" t="s">
        <v>653</v>
      </c>
      <c r="Q4" s="573"/>
      <c r="R4" s="573"/>
      <c r="S4" s="573"/>
      <c r="T4" s="573"/>
      <c r="U4" s="573"/>
      <c r="V4" s="574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228</v>
      </c>
      <c r="AS4" s="275"/>
      <c r="AT4" s="276"/>
      <c r="AU4" s="7"/>
      <c r="AV4" s="15">
        <v>1</v>
      </c>
      <c r="AW4" s="7"/>
      <c r="AX4" s="7" t="s">
        <v>229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4" t="s">
        <v>4</v>
      </c>
      <c r="B6" s="41"/>
      <c r="C6" s="491" t="s">
        <v>165</v>
      </c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341" t="s">
        <v>139</v>
      </c>
      <c r="R6" s="497"/>
      <c r="S6" s="497"/>
      <c r="T6" s="497"/>
      <c r="U6" s="497"/>
      <c r="V6" s="497"/>
      <c r="W6" s="497"/>
      <c r="X6" s="497"/>
      <c r="Y6" s="497"/>
      <c r="Z6" s="497"/>
      <c r="AA6" s="341" t="s">
        <v>145</v>
      </c>
      <c r="AB6" s="497"/>
      <c r="AC6" s="497"/>
      <c r="AD6" s="497"/>
      <c r="AE6" s="497"/>
      <c r="AF6" s="497"/>
      <c r="AG6" s="341" t="s">
        <v>146</v>
      </c>
      <c r="AH6" s="497"/>
      <c r="AI6" s="497"/>
      <c r="AJ6" s="497"/>
      <c r="AK6" s="341" t="s">
        <v>149</v>
      </c>
      <c r="AL6" s="497"/>
      <c r="AM6" s="499" t="s">
        <v>155</v>
      </c>
      <c r="AN6" s="568"/>
      <c r="AO6" s="568"/>
      <c r="AP6" s="568"/>
      <c r="AQ6" s="568"/>
      <c r="AR6" s="568"/>
      <c r="AS6" s="568"/>
      <c r="AT6" s="568"/>
      <c r="AU6" s="499" t="s">
        <v>654</v>
      </c>
      <c r="AV6" s="568"/>
      <c r="AW6" s="565"/>
      <c r="AX6" s="342"/>
      <c r="AY6" s="565"/>
      <c r="AZ6" s="342"/>
      <c r="BA6" s="55"/>
      <c r="BB6" s="13"/>
      <c r="BC6" s="13"/>
      <c r="BD6" s="13"/>
      <c r="BE6" s="13"/>
      <c r="BF6" s="13"/>
      <c r="BG6" s="13"/>
      <c r="BH6" s="13"/>
      <c r="BI6" s="13"/>
      <c r="BJ6" s="13"/>
    </row>
    <row r="7" spans="1:73" ht="11.25" customHeight="1">
      <c r="A7" s="343" t="s">
        <v>32</v>
      </c>
      <c r="B7" s="487"/>
      <c r="C7" s="555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488"/>
      <c r="R7" s="489"/>
      <c r="S7" s="489"/>
      <c r="T7" s="489"/>
      <c r="U7" s="489"/>
      <c r="V7" s="489"/>
      <c r="W7" s="489"/>
      <c r="X7" s="489"/>
      <c r="Y7" s="489"/>
      <c r="Z7" s="489"/>
      <c r="AA7" s="343"/>
      <c r="AB7" s="564"/>
      <c r="AC7" s="564"/>
      <c r="AD7" s="564"/>
      <c r="AE7" s="564"/>
      <c r="AF7" s="564"/>
      <c r="AG7" s="343"/>
      <c r="AH7" s="564"/>
      <c r="AI7" s="564"/>
      <c r="AJ7" s="564"/>
      <c r="AK7" s="343" t="s">
        <v>150</v>
      </c>
      <c r="AL7" s="564"/>
      <c r="AM7" s="569" t="s">
        <v>156</v>
      </c>
      <c r="AN7" s="570"/>
      <c r="AO7" s="570"/>
      <c r="AP7" s="570"/>
      <c r="AQ7" s="570"/>
      <c r="AR7" s="570"/>
      <c r="AS7" s="570"/>
      <c r="AT7" s="570"/>
      <c r="AU7" s="465" t="s">
        <v>159</v>
      </c>
      <c r="AV7" s="301"/>
      <c r="AW7" s="566"/>
      <c r="AX7" s="344"/>
      <c r="AY7" s="566"/>
      <c r="AZ7" s="344"/>
      <c r="BA7" s="56"/>
      <c r="BB7" s="13"/>
      <c r="BC7" s="13"/>
      <c r="BD7" s="13"/>
      <c r="BE7" s="13"/>
      <c r="BF7" s="13"/>
      <c r="BG7" s="13"/>
      <c r="BH7" s="13"/>
      <c r="BI7" s="13"/>
      <c r="BU7" s="13"/>
    </row>
    <row r="8" spans="1:73" ht="11.25" customHeight="1">
      <c r="A8" s="343" t="s">
        <v>536</v>
      </c>
      <c r="B8" s="487"/>
      <c r="C8" s="479" t="s">
        <v>136</v>
      </c>
      <c r="D8" s="467"/>
      <c r="E8" s="466" t="s">
        <v>50</v>
      </c>
      <c r="F8" s="557"/>
      <c r="G8" s="557"/>
      <c r="H8" s="557"/>
      <c r="I8" s="557"/>
      <c r="J8" s="557"/>
      <c r="K8" s="557"/>
      <c r="L8" s="467"/>
      <c r="M8" s="466" t="s">
        <v>137</v>
      </c>
      <c r="N8" s="557"/>
      <c r="O8" s="466" t="s">
        <v>138</v>
      </c>
      <c r="P8" s="557"/>
      <c r="Q8" s="456" t="s">
        <v>50</v>
      </c>
      <c r="R8" s="457"/>
      <c r="S8" s="457"/>
      <c r="T8" s="457"/>
      <c r="U8" s="457"/>
      <c r="V8" s="554"/>
      <c r="W8" s="178" t="s">
        <v>142</v>
      </c>
      <c r="X8" s="180"/>
      <c r="Y8" s="559" t="s">
        <v>143</v>
      </c>
      <c r="Z8" s="560"/>
      <c r="AA8" s="479" t="s">
        <v>50</v>
      </c>
      <c r="AB8" s="467"/>
      <c r="AC8" s="466" t="s">
        <v>137</v>
      </c>
      <c r="AD8" s="467"/>
      <c r="AE8" s="466" t="s">
        <v>655</v>
      </c>
      <c r="AF8" s="557"/>
      <c r="AG8" s="451" t="s">
        <v>50</v>
      </c>
      <c r="AH8" s="179"/>
      <c r="AI8" s="179"/>
      <c r="AJ8" s="179"/>
      <c r="AK8" s="569" t="s">
        <v>147</v>
      </c>
      <c r="AL8" s="570"/>
      <c r="AM8" s="451" t="s">
        <v>151</v>
      </c>
      <c r="AN8" s="179"/>
      <c r="AO8" s="179"/>
      <c r="AP8" s="179"/>
      <c r="AQ8" s="560" t="s">
        <v>152</v>
      </c>
      <c r="AR8" s="571"/>
      <c r="AS8" s="571"/>
      <c r="AT8" s="571"/>
      <c r="AU8" s="465" t="s">
        <v>156</v>
      </c>
      <c r="AV8" s="301"/>
      <c r="AW8" s="566"/>
      <c r="AX8" s="344"/>
      <c r="AY8" s="301"/>
      <c r="AZ8" s="567"/>
      <c r="BA8" s="56"/>
      <c r="BB8" s="533" t="s">
        <v>163</v>
      </c>
      <c r="BC8" s="534"/>
      <c r="BD8" s="534"/>
      <c r="BE8" s="534"/>
      <c r="BF8" s="534"/>
      <c r="BG8" s="534"/>
      <c r="BH8" s="13"/>
      <c r="BI8" s="13"/>
      <c r="BU8" s="13"/>
    </row>
    <row r="9" spans="1:73" ht="11.25" customHeight="1">
      <c r="A9" s="65" t="s">
        <v>4</v>
      </c>
      <c r="B9" s="66"/>
      <c r="C9" s="480"/>
      <c r="D9" s="469"/>
      <c r="E9" s="468"/>
      <c r="F9" s="558"/>
      <c r="G9" s="558"/>
      <c r="H9" s="558"/>
      <c r="I9" s="558"/>
      <c r="J9" s="558"/>
      <c r="K9" s="558"/>
      <c r="L9" s="469"/>
      <c r="M9" s="468"/>
      <c r="N9" s="558"/>
      <c r="O9" s="468" t="s">
        <v>158</v>
      </c>
      <c r="P9" s="558"/>
      <c r="Q9" s="460" t="s">
        <v>503</v>
      </c>
      <c r="R9" s="561"/>
      <c r="S9" s="562" t="s">
        <v>140</v>
      </c>
      <c r="T9" s="563"/>
      <c r="U9" s="562" t="s">
        <v>141</v>
      </c>
      <c r="V9" s="563"/>
      <c r="W9" s="186" t="s">
        <v>144</v>
      </c>
      <c r="X9" s="185"/>
      <c r="Y9" s="186" t="s">
        <v>49</v>
      </c>
      <c r="Z9" s="184"/>
      <c r="AA9" s="480"/>
      <c r="AB9" s="469"/>
      <c r="AC9" s="468"/>
      <c r="AD9" s="469"/>
      <c r="AE9" s="468"/>
      <c r="AF9" s="558"/>
      <c r="AG9" s="462" t="s">
        <v>678</v>
      </c>
      <c r="AH9" s="184"/>
      <c r="AI9" s="184" t="s">
        <v>679</v>
      </c>
      <c r="AJ9" s="474"/>
      <c r="AK9" s="462" t="s">
        <v>148</v>
      </c>
      <c r="AL9" s="184"/>
      <c r="AM9" s="462" t="s">
        <v>153</v>
      </c>
      <c r="AN9" s="572"/>
      <c r="AO9" s="572"/>
      <c r="AP9" s="472"/>
      <c r="AQ9" s="186" t="s">
        <v>154</v>
      </c>
      <c r="AR9" s="184"/>
      <c r="AS9" s="184"/>
      <c r="AT9" s="184"/>
      <c r="AU9" s="531">
        <v>7.85</v>
      </c>
      <c r="AV9" s="532"/>
      <c r="AW9" s="468"/>
      <c r="AX9" s="469"/>
      <c r="AY9" s="186"/>
      <c r="AZ9" s="185"/>
      <c r="BA9" s="59"/>
      <c r="BB9" s="364" t="s">
        <v>165</v>
      </c>
      <c r="BC9" s="365"/>
      <c r="BD9" s="235" t="s">
        <v>656</v>
      </c>
      <c r="BE9" s="162"/>
      <c r="BF9" s="365" t="s">
        <v>517</v>
      </c>
      <c r="BG9" s="365"/>
      <c r="BH9" s="13"/>
      <c r="BI9" s="13"/>
      <c r="BL9" s="125" t="str">
        <f>AG9</f>
        <v>X1</v>
      </c>
      <c r="BM9" s="126">
        <v>11</v>
      </c>
      <c r="BU9" s="13"/>
    </row>
    <row r="10" spans="1:73" ht="11.25" customHeight="1">
      <c r="A10" s="443">
        <v>350</v>
      </c>
      <c r="B10" s="444"/>
      <c r="C10" s="577" t="s">
        <v>44</v>
      </c>
      <c r="D10" s="578"/>
      <c r="E10" s="158">
        <v>65</v>
      </c>
      <c r="F10" s="159"/>
      <c r="G10" s="265">
        <v>65</v>
      </c>
      <c r="H10" s="159"/>
      <c r="I10" s="192">
        <v>6</v>
      </c>
      <c r="J10" s="192"/>
      <c r="K10" s="192">
        <v>0</v>
      </c>
      <c r="L10" s="192"/>
      <c r="M10" s="265">
        <v>3</v>
      </c>
      <c r="N10" s="159"/>
      <c r="O10" s="192">
        <v>600</v>
      </c>
      <c r="P10" s="265"/>
      <c r="Q10" s="243">
        <v>115</v>
      </c>
      <c r="R10" s="192"/>
      <c r="S10" s="265">
        <v>40</v>
      </c>
      <c r="T10" s="159"/>
      <c r="U10" s="265">
        <v>25</v>
      </c>
      <c r="V10" s="159"/>
      <c r="W10" s="265">
        <v>12</v>
      </c>
      <c r="X10" s="159"/>
      <c r="Y10" s="192">
        <v>19</v>
      </c>
      <c r="Z10" s="265"/>
      <c r="AA10" s="243" t="s">
        <v>30</v>
      </c>
      <c r="AB10" s="265"/>
      <c r="AC10" s="265">
        <v>3</v>
      </c>
      <c r="AD10" s="159"/>
      <c r="AE10" s="265">
        <v>55</v>
      </c>
      <c r="AF10" s="158"/>
      <c r="AG10" s="363">
        <v>145</v>
      </c>
      <c r="AH10" s="159"/>
      <c r="AI10" s="192">
        <v>170</v>
      </c>
      <c r="AJ10" s="265"/>
      <c r="AK10" s="243">
        <v>140</v>
      </c>
      <c r="AL10" s="265"/>
      <c r="AM10" s="363">
        <v>960</v>
      </c>
      <c r="AN10" s="158"/>
      <c r="AO10" s="158"/>
      <c r="AP10" s="159"/>
      <c r="AQ10" s="265">
        <v>600</v>
      </c>
      <c r="AR10" s="158"/>
      <c r="AS10" s="158"/>
      <c r="AT10" s="158"/>
      <c r="AU10" s="552">
        <f>(BB10+BD10+BF10)*AU9</f>
        <v>8.404995</v>
      </c>
      <c r="AV10" s="553"/>
      <c r="AW10" s="265"/>
      <c r="AX10" s="159"/>
      <c r="AY10" s="265"/>
      <c r="AZ10" s="159"/>
      <c r="BA10" s="20"/>
      <c r="BB10" s="268">
        <f aca="true" t="shared" si="0" ref="BB10:BB21">IF(C10="L",(E10+G10)*I10,IF(C10="H",2*G10*K10+(E10-2*K10)*I10,"???"))*(O10+50+AK10)/10^9*1000</f>
        <v>0.6162</v>
      </c>
      <c r="BC10" s="387"/>
      <c r="BD10" s="537">
        <f aca="true" t="shared" si="1" ref="BD10:BD21">AG10*AI10*12/10^9*1000</f>
        <v>0.2958</v>
      </c>
      <c r="BE10" s="538"/>
      <c r="BF10" s="387">
        <f aca="true" t="shared" si="2" ref="BF10:BF21">Q10*Q10*W10/10^9*1000</f>
        <v>0.1587</v>
      </c>
      <c r="BG10" s="387"/>
      <c r="BH10" s="13"/>
      <c r="BI10" s="13"/>
      <c r="BO10" s="123" t="s">
        <v>37</v>
      </c>
      <c r="BP10" s="126">
        <v>13</v>
      </c>
      <c r="BU10" s="13"/>
    </row>
    <row r="11" spans="1:73" ht="11.25" customHeight="1">
      <c r="A11" s="456">
        <v>550</v>
      </c>
      <c r="B11" s="457"/>
      <c r="C11" s="575" t="s">
        <v>44</v>
      </c>
      <c r="D11" s="576"/>
      <c r="E11" s="208">
        <v>75</v>
      </c>
      <c r="F11" s="157"/>
      <c r="G11" s="216">
        <v>75</v>
      </c>
      <c r="H11" s="157"/>
      <c r="I11" s="215">
        <v>9</v>
      </c>
      <c r="J11" s="216"/>
      <c r="K11" s="215">
        <v>0</v>
      </c>
      <c r="L11" s="216"/>
      <c r="M11" s="216">
        <v>3</v>
      </c>
      <c r="N11" s="157"/>
      <c r="O11" s="215">
        <v>700</v>
      </c>
      <c r="P11" s="216"/>
      <c r="Q11" s="219">
        <v>125</v>
      </c>
      <c r="R11" s="215"/>
      <c r="S11" s="216">
        <v>45</v>
      </c>
      <c r="T11" s="157"/>
      <c r="U11" s="216">
        <v>25</v>
      </c>
      <c r="V11" s="157"/>
      <c r="W11" s="216">
        <v>14</v>
      </c>
      <c r="X11" s="157"/>
      <c r="Y11" s="215">
        <v>23</v>
      </c>
      <c r="Z11" s="216"/>
      <c r="AA11" s="219" t="s">
        <v>65</v>
      </c>
      <c r="AB11" s="216"/>
      <c r="AC11" s="216">
        <v>3</v>
      </c>
      <c r="AD11" s="157"/>
      <c r="AE11" s="216">
        <v>51</v>
      </c>
      <c r="AF11" s="208"/>
      <c r="AG11" s="207">
        <v>165</v>
      </c>
      <c r="AH11" s="157"/>
      <c r="AI11" s="215">
        <v>185</v>
      </c>
      <c r="AJ11" s="216"/>
      <c r="AK11" s="219">
        <v>155</v>
      </c>
      <c r="AL11" s="216"/>
      <c r="AM11" s="207">
        <v>1660</v>
      </c>
      <c r="AN11" s="208"/>
      <c r="AO11" s="208"/>
      <c r="AP11" s="157"/>
      <c r="AQ11" s="216">
        <v>1090</v>
      </c>
      <c r="AR11" s="208"/>
      <c r="AS11" s="208"/>
      <c r="AT11" s="208"/>
      <c r="AU11" s="548">
        <f>(BB11+BD11+BF11)*AU9</f>
        <v>14.18338</v>
      </c>
      <c r="AV11" s="549"/>
      <c r="AW11" s="216"/>
      <c r="AX11" s="157"/>
      <c r="AY11" s="216"/>
      <c r="AZ11" s="157"/>
      <c r="BA11" s="22"/>
      <c r="BB11" s="229">
        <f t="shared" si="0"/>
        <v>1.22175</v>
      </c>
      <c r="BC11" s="379"/>
      <c r="BD11" s="535">
        <f t="shared" si="1"/>
        <v>0.3663</v>
      </c>
      <c r="BE11" s="536"/>
      <c r="BF11" s="379">
        <f t="shared" si="2"/>
        <v>0.21875</v>
      </c>
      <c r="BG11" s="379"/>
      <c r="BH11" s="13"/>
      <c r="BI11" s="13"/>
      <c r="BU11" s="13"/>
    </row>
    <row r="12" spans="1:73" ht="11.25" customHeight="1">
      <c r="A12" s="451">
        <v>750</v>
      </c>
      <c r="B12" s="179"/>
      <c r="C12" s="581" t="s">
        <v>44</v>
      </c>
      <c r="D12" s="582"/>
      <c r="E12" s="259">
        <v>90</v>
      </c>
      <c r="F12" s="191"/>
      <c r="G12" s="190">
        <v>90</v>
      </c>
      <c r="H12" s="191"/>
      <c r="I12" s="196">
        <v>10</v>
      </c>
      <c r="J12" s="190"/>
      <c r="K12" s="196">
        <v>0</v>
      </c>
      <c r="L12" s="190"/>
      <c r="M12" s="190">
        <v>3</v>
      </c>
      <c r="N12" s="191"/>
      <c r="O12" s="196">
        <v>800</v>
      </c>
      <c r="P12" s="190"/>
      <c r="Q12" s="201">
        <v>140</v>
      </c>
      <c r="R12" s="196"/>
      <c r="S12" s="190">
        <v>55</v>
      </c>
      <c r="T12" s="259"/>
      <c r="U12" s="190">
        <v>25</v>
      </c>
      <c r="V12" s="191"/>
      <c r="W12" s="196">
        <v>16</v>
      </c>
      <c r="X12" s="196"/>
      <c r="Y12" s="196">
        <v>23</v>
      </c>
      <c r="Z12" s="190"/>
      <c r="AA12" s="201" t="s">
        <v>65</v>
      </c>
      <c r="AB12" s="190"/>
      <c r="AC12" s="190">
        <v>3</v>
      </c>
      <c r="AD12" s="259"/>
      <c r="AE12" s="190">
        <v>43</v>
      </c>
      <c r="AF12" s="259"/>
      <c r="AG12" s="201">
        <v>190</v>
      </c>
      <c r="AH12" s="196"/>
      <c r="AI12" s="196">
        <v>210</v>
      </c>
      <c r="AJ12" s="190"/>
      <c r="AK12" s="201">
        <v>180</v>
      </c>
      <c r="AL12" s="190"/>
      <c r="AM12" s="360">
        <v>2380</v>
      </c>
      <c r="AN12" s="259"/>
      <c r="AO12" s="259"/>
      <c r="AP12" s="191"/>
      <c r="AQ12" s="190">
        <v>1640</v>
      </c>
      <c r="AR12" s="259"/>
      <c r="AS12" s="259"/>
      <c r="AT12" s="259"/>
      <c r="AU12" s="550">
        <f>(BB12+BD12+BF12)*AU9</f>
        <v>20.77424</v>
      </c>
      <c r="AV12" s="551"/>
      <c r="AW12" s="190"/>
      <c r="AX12" s="191"/>
      <c r="AY12" s="196"/>
      <c r="AZ12" s="196"/>
      <c r="BA12" s="23"/>
      <c r="BB12" s="266">
        <f t="shared" si="0"/>
        <v>1.8539999999999999</v>
      </c>
      <c r="BC12" s="382"/>
      <c r="BD12" s="539">
        <f t="shared" si="1"/>
        <v>0.4788</v>
      </c>
      <c r="BE12" s="540"/>
      <c r="BF12" s="382">
        <f t="shared" si="2"/>
        <v>0.3136</v>
      </c>
      <c r="BG12" s="382"/>
      <c r="BH12" s="13"/>
      <c r="BI12" s="13"/>
      <c r="BJ12" s="125" t="str">
        <f>AI9</f>
        <v>X2</v>
      </c>
      <c r="BK12" s="126">
        <v>12</v>
      </c>
      <c r="BU12" s="13"/>
    </row>
    <row r="13" spans="1:73" ht="11.25" customHeight="1">
      <c r="A13" s="443">
        <v>850</v>
      </c>
      <c r="B13" s="444"/>
      <c r="C13" s="577" t="s">
        <v>44</v>
      </c>
      <c r="D13" s="578"/>
      <c r="E13" s="158">
        <v>90</v>
      </c>
      <c r="F13" s="159"/>
      <c r="G13" s="265">
        <v>90</v>
      </c>
      <c r="H13" s="159"/>
      <c r="I13" s="192">
        <v>10</v>
      </c>
      <c r="J13" s="265"/>
      <c r="K13" s="192">
        <v>0</v>
      </c>
      <c r="L13" s="265"/>
      <c r="M13" s="192">
        <v>4</v>
      </c>
      <c r="N13" s="192"/>
      <c r="O13" s="192">
        <v>900</v>
      </c>
      <c r="P13" s="265"/>
      <c r="Q13" s="243">
        <v>140</v>
      </c>
      <c r="R13" s="192"/>
      <c r="S13" s="192">
        <v>55</v>
      </c>
      <c r="T13" s="265"/>
      <c r="U13" s="192">
        <v>25</v>
      </c>
      <c r="V13" s="192"/>
      <c r="W13" s="192">
        <v>16</v>
      </c>
      <c r="X13" s="192"/>
      <c r="Y13" s="192">
        <v>23</v>
      </c>
      <c r="Z13" s="265"/>
      <c r="AA13" s="243" t="s">
        <v>65</v>
      </c>
      <c r="AB13" s="265"/>
      <c r="AC13" s="192">
        <v>4</v>
      </c>
      <c r="AD13" s="265"/>
      <c r="AE13" s="192">
        <v>44</v>
      </c>
      <c r="AF13" s="265"/>
      <c r="AG13" s="243">
        <v>190</v>
      </c>
      <c r="AH13" s="192"/>
      <c r="AI13" s="192">
        <v>210</v>
      </c>
      <c r="AJ13" s="265"/>
      <c r="AK13" s="243">
        <v>180</v>
      </c>
      <c r="AL13" s="265"/>
      <c r="AM13" s="363">
        <v>2980</v>
      </c>
      <c r="AN13" s="158"/>
      <c r="AO13" s="158"/>
      <c r="AP13" s="159"/>
      <c r="AQ13" s="265">
        <v>2140</v>
      </c>
      <c r="AR13" s="158"/>
      <c r="AS13" s="158"/>
      <c r="AT13" s="158"/>
      <c r="AU13" s="552">
        <f>(BB13+BD13+BF13)*AU9</f>
        <v>22.18724</v>
      </c>
      <c r="AV13" s="553"/>
      <c r="AW13" s="192"/>
      <c r="AX13" s="192"/>
      <c r="AY13" s="192"/>
      <c r="AZ13" s="192"/>
      <c r="BA13" s="20"/>
      <c r="BB13" s="268">
        <f t="shared" si="0"/>
        <v>2.034</v>
      </c>
      <c r="BC13" s="387"/>
      <c r="BD13" s="537">
        <f t="shared" si="1"/>
        <v>0.4788</v>
      </c>
      <c r="BE13" s="538"/>
      <c r="BF13" s="387">
        <f t="shared" si="2"/>
        <v>0.3136</v>
      </c>
      <c r="BG13" s="387"/>
      <c r="BH13" s="13"/>
      <c r="BI13" s="13"/>
      <c r="BU13" s="13"/>
    </row>
    <row r="14" spans="1:73" ht="11.25" customHeight="1">
      <c r="A14" s="456">
        <v>1050</v>
      </c>
      <c r="B14" s="457"/>
      <c r="C14" s="575" t="s">
        <v>44</v>
      </c>
      <c r="D14" s="576"/>
      <c r="E14" s="208">
        <v>100</v>
      </c>
      <c r="F14" s="157"/>
      <c r="G14" s="216">
        <v>100</v>
      </c>
      <c r="H14" s="157"/>
      <c r="I14" s="215">
        <v>13</v>
      </c>
      <c r="J14" s="216"/>
      <c r="K14" s="215">
        <v>0</v>
      </c>
      <c r="L14" s="216"/>
      <c r="M14" s="215">
        <v>4</v>
      </c>
      <c r="N14" s="215"/>
      <c r="O14" s="215">
        <v>1000</v>
      </c>
      <c r="P14" s="216"/>
      <c r="Q14" s="219">
        <v>150</v>
      </c>
      <c r="R14" s="215"/>
      <c r="S14" s="215">
        <v>60</v>
      </c>
      <c r="T14" s="215"/>
      <c r="U14" s="215">
        <v>25</v>
      </c>
      <c r="V14" s="215"/>
      <c r="W14" s="215">
        <v>16</v>
      </c>
      <c r="X14" s="215"/>
      <c r="Y14" s="215">
        <v>27</v>
      </c>
      <c r="Z14" s="216"/>
      <c r="AA14" s="219" t="s">
        <v>132</v>
      </c>
      <c r="AB14" s="216"/>
      <c r="AC14" s="215">
        <v>4</v>
      </c>
      <c r="AD14" s="215"/>
      <c r="AE14" s="215">
        <v>41</v>
      </c>
      <c r="AF14" s="216"/>
      <c r="AG14" s="219">
        <v>210</v>
      </c>
      <c r="AH14" s="215"/>
      <c r="AI14" s="215">
        <v>230</v>
      </c>
      <c r="AJ14" s="216"/>
      <c r="AK14" s="219">
        <v>200</v>
      </c>
      <c r="AL14" s="216"/>
      <c r="AM14" s="207">
        <v>4390</v>
      </c>
      <c r="AN14" s="208"/>
      <c r="AO14" s="208"/>
      <c r="AP14" s="157"/>
      <c r="AQ14" s="216">
        <v>3250</v>
      </c>
      <c r="AR14" s="208"/>
      <c r="AS14" s="208"/>
      <c r="AT14" s="208"/>
      <c r="AU14" s="548">
        <f>(BB14+BD14+BF14)*AU9</f>
        <v>32.88836</v>
      </c>
      <c r="AV14" s="549"/>
      <c r="AW14" s="215"/>
      <c r="AX14" s="215"/>
      <c r="AY14" s="215"/>
      <c r="AZ14" s="215"/>
      <c r="BA14" s="22"/>
      <c r="BB14" s="229">
        <f t="shared" si="0"/>
        <v>3.25</v>
      </c>
      <c r="BC14" s="379"/>
      <c r="BD14" s="535">
        <f t="shared" si="1"/>
        <v>0.5796</v>
      </c>
      <c r="BE14" s="536"/>
      <c r="BF14" s="379">
        <f t="shared" si="2"/>
        <v>0.36000000000000004</v>
      </c>
      <c r="BG14" s="379"/>
      <c r="BH14" s="13"/>
      <c r="BI14" s="13"/>
      <c r="BO14" s="120" t="s">
        <v>672</v>
      </c>
      <c r="BU14" s="13"/>
    </row>
    <row r="15" spans="1:73" ht="11.25" customHeight="1">
      <c r="A15" s="451">
        <v>1350</v>
      </c>
      <c r="B15" s="179"/>
      <c r="C15" s="581" t="s">
        <v>44</v>
      </c>
      <c r="D15" s="582"/>
      <c r="E15" s="259">
        <v>130</v>
      </c>
      <c r="F15" s="191"/>
      <c r="G15" s="190">
        <v>130</v>
      </c>
      <c r="H15" s="191"/>
      <c r="I15" s="196">
        <v>15</v>
      </c>
      <c r="J15" s="190"/>
      <c r="K15" s="196">
        <v>0</v>
      </c>
      <c r="L15" s="190"/>
      <c r="M15" s="196">
        <v>4</v>
      </c>
      <c r="N15" s="196"/>
      <c r="O15" s="196">
        <v>1200</v>
      </c>
      <c r="P15" s="190"/>
      <c r="Q15" s="201">
        <v>190</v>
      </c>
      <c r="R15" s="196"/>
      <c r="S15" s="196">
        <v>75</v>
      </c>
      <c r="T15" s="196"/>
      <c r="U15" s="196">
        <v>25</v>
      </c>
      <c r="V15" s="196"/>
      <c r="W15" s="196">
        <v>20</v>
      </c>
      <c r="X15" s="196"/>
      <c r="Y15" s="196">
        <v>35</v>
      </c>
      <c r="Z15" s="190"/>
      <c r="AA15" s="201" t="s">
        <v>134</v>
      </c>
      <c r="AB15" s="190"/>
      <c r="AC15" s="196">
        <v>4</v>
      </c>
      <c r="AD15" s="196"/>
      <c r="AE15" s="196">
        <v>43</v>
      </c>
      <c r="AF15" s="190"/>
      <c r="AG15" s="201">
        <v>255</v>
      </c>
      <c r="AH15" s="196"/>
      <c r="AI15" s="196">
        <v>300</v>
      </c>
      <c r="AJ15" s="190"/>
      <c r="AK15" s="201">
        <v>270</v>
      </c>
      <c r="AL15" s="190"/>
      <c r="AM15" s="207">
        <v>7100</v>
      </c>
      <c r="AN15" s="208"/>
      <c r="AO15" s="208"/>
      <c r="AP15" s="157"/>
      <c r="AQ15" s="216">
        <v>5500</v>
      </c>
      <c r="AR15" s="208"/>
      <c r="AS15" s="208"/>
      <c r="AT15" s="208"/>
      <c r="AU15" s="548">
        <f>(BB15+BD15+BF15)*AU9</f>
        <v>59.40879999999999</v>
      </c>
      <c r="AV15" s="549"/>
      <c r="AW15" s="196"/>
      <c r="AX15" s="196"/>
      <c r="AY15" s="196"/>
      <c r="AZ15" s="196"/>
      <c r="BA15" s="23"/>
      <c r="BB15" s="229">
        <f t="shared" si="0"/>
        <v>5.928</v>
      </c>
      <c r="BC15" s="379"/>
      <c r="BD15" s="535">
        <f t="shared" si="1"/>
        <v>0.9179999999999999</v>
      </c>
      <c r="BE15" s="536"/>
      <c r="BF15" s="379">
        <f t="shared" si="2"/>
        <v>0.722</v>
      </c>
      <c r="BG15" s="379"/>
      <c r="BH15" s="13"/>
      <c r="BI15" s="13"/>
      <c r="BU15" s="13"/>
    </row>
    <row r="16" spans="1:73" ht="11.25" customHeight="1">
      <c r="A16" s="460">
        <v>1650</v>
      </c>
      <c r="B16" s="461"/>
      <c r="C16" s="579" t="s">
        <v>44</v>
      </c>
      <c r="D16" s="580"/>
      <c r="E16" s="365">
        <v>150</v>
      </c>
      <c r="F16" s="162"/>
      <c r="G16" s="235">
        <v>150</v>
      </c>
      <c r="H16" s="162"/>
      <c r="I16" s="233">
        <v>15</v>
      </c>
      <c r="J16" s="235"/>
      <c r="K16" s="233">
        <v>0</v>
      </c>
      <c r="L16" s="235"/>
      <c r="M16" s="233">
        <v>4</v>
      </c>
      <c r="N16" s="233"/>
      <c r="O16" s="233">
        <v>1400</v>
      </c>
      <c r="P16" s="235"/>
      <c r="Q16" s="237">
        <v>210</v>
      </c>
      <c r="R16" s="233"/>
      <c r="S16" s="233">
        <v>90</v>
      </c>
      <c r="T16" s="233"/>
      <c r="U16" s="233">
        <v>30</v>
      </c>
      <c r="V16" s="233"/>
      <c r="W16" s="233">
        <v>20</v>
      </c>
      <c r="X16" s="233"/>
      <c r="Y16" s="233">
        <v>35</v>
      </c>
      <c r="Z16" s="235"/>
      <c r="AA16" s="237" t="s">
        <v>134</v>
      </c>
      <c r="AB16" s="235"/>
      <c r="AC16" s="233">
        <v>4</v>
      </c>
      <c r="AD16" s="233"/>
      <c r="AE16" s="233">
        <v>44</v>
      </c>
      <c r="AF16" s="235"/>
      <c r="AG16" s="237">
        <v>285</v>
      </c>
      <c r="AH16" s="233"/>
      <c r="AI16" s="233">
        <v>350</v>
      </c>
      <c r="AJ16" s="235"/>
      <c r="AK16" s="237">
        <v>320</v>
      </c>
      <c r="AL16" s="235"/>
      <c r="AM16" s="364">
        <v>8220</v>
      </c>
      <c r="AN16" s="365"/>
      <c r="AO16" s="365"/>
      <c r="AP16" s="162"/>
      <c r="AQ16" s="235">
        <v>6580</v>
      </c>
      <c r="AR16" s="365"/>
      <c r="AS16" s="365"/>
      <c r="AT16" s="365"/>
      <c r="AU16" s="588">
        <f>(BB16+BD16+BF16)*AU9</f>
        <v>78.84539999999998</v>
      </c>
      <c r="AV16" s="589"/>
      <c r="AW16" s="233"/>
      <c r="AX16" s="233"/>
      <c r="AY16" s="233"/>
      <c r="AZ16" s="233"/>
      <c r="BA16" s="17"/>
      <c r="BB16" s="257">
        <f t="shared" si="0"/>
        <v>7.965</v>
      </c>
      <c r="BC16" s="376"/>
      <c r="BD16" s="541">
        <f t="shared" si="1"/>
        <v>1.1969999999999998</v>
      </c>
      <c r="BE16" s="542"/>
      <c r="BF16" s="376">
        <f t="shared" si="2"/>
        <v>0.882</v>
      </c>
      <c r="BG16" s="376"/>
      <c r="BH16" s="13"/>
      <c r="BI16" s="13"/>
      <c r="BU16" s="13"/>
    </row>
    <row r="17" spans="1:73" ht="11.25" customHeight="1">
      <c r="A17" s="458">
        <v>1750</v>
      </c>
      <c r="B17" s="459"/>
      <c r="C17" s="583" t="s">
        <v>36</v>
      </c>
      <c r="D17" s="584"/>
      <c r="E17" s="369">
        <v>175</v>
      </c>
      <c r="F17" s="323"/>
      <c r="G17" s="317">
        <v>175</v>
      </c>
      <c r="H17" s="323"/>
      <c r="I17" s="322">
        <v>7.5</v>
      </c>
      <c r="J17" s="317"/>
      <c r="K17" s="322">
        <v>11</v>
      </c>
      <c r="L17" s="317"/>
      <c r="M17" s="322">
        <v>4</v>
      </c>
      <c r="N17" s="322"/>
      <c r="O17" s="322">
        <v>1400</v>
      </c>
      <c r="P17" s="317"/>
      <c r="Q17" s="316">
        <v>235</v>
      </c>
      <c r="R17" s="322"/>
      <c r="S17" s="322">
        <v>50</v>
      </c>
      <c r="T17" s="322"/>
      <c r="U17" s="322">
        <v>0</v>
      </c>
      <c r="V17" s="322"/>
      <c r="W17" s="322">
        <v>22</v>
      </c>
      <c r="X17" s="322"/>
      <c r="Y17" s="322">
        <v>23</v>
      </c>
      <c r="Z17" s="317"/>
      <c r="AA17" s="316" t="s">
        <v>65</v>
      </c>
      <c r="AB17" s="317"/>
      <c r="AC17" s="322">
        <v>8</v>
      </c>
      <c r="AD17" s="322"/>
      <c r="AE17" s="322">
        <v>168</v>
      </c>
      <c r="AF17" s="317"/>
      <c r="AG17" s="316">
        <v>240</v>
      </c>
      <c r="AH17" s="322"/>
      <c r="AI17" s="322">
        <v>415</v>
      </c>
      <c r="AJ17" s="317"/>
      <c r="AK17" s="316">
        <v>385</v>
      </c>
      <c r="AL17" s="317"/>
      <c r="AM17" s="368">
        <v>10050</v>
      </c>
      <c r="AN17" s="369"/>
      <c r="AO17" s="369"/>
      <c r="AP17" s="323"/>
      <c r="AQ17" s="317">
        <v>8240</v>
      </c>
      <c r="AR17" s="369"/>
      <c r="AS17" s="369"/>
      <c r="AT17" s="369"/>
      <c r="AU17" s="586">
        <f>(BB17+BD17+BF17)*AU9</f>
        <v>90.907415625</v>
      </c>
      <c r="AV17" s="587"/>
      <c r="AW17" s="322"/>
      <c r="AX17" s="322"/>
      <c r="AY17" s="322"/>
      <c r="AZ17" s="322"/>
      <c r="BA17" s="21"/>
      <c r="BB17" s="320">
        <f t="shared" si="0"/>
        <v>9.170412500000001</v>
      </c>
      <c r="BC17" s="543"/>
      <c r="BD17" s="544">
        <f t="shared" si="1"/>
        <v>1.1952</v>
      </c>
      <c r="BE17" s="545"/>
      <c r="BF17" s="543">
        <f t="shared" si="2"/>
        <v>1.21495</v>
      </c>
      <c r="BG17" s="543"/>
      <c r="BH17" s="13"/>
      <c r="BI17" s="132" t="s">
        <v>681</v>
      </c>
      <c r="BQ17" s="125" t="str">
        <f>O9</f>
        <v>Hgt,Sa</v>
      </c>
      <c r="BR17" s="126">
        <v>5</v>
      </c>
      <c r="BU17" s="13"/>
    </row>
    <row r="18" spans="1:73" ht="11.25" customHeight="1">
      <c r="A18" s="456">
        <v>2150</v>
      </c>
      <c r="B18" s="457"/>
      <c r="C18" s="575" t="s">
        <v>36</v>
      </c>
      <c r="D18" s="576"/>
      <c r="E18" s="208">
        <v>200</v>
      </c>
      <c r="F18" s="157"/>
      <c r="G18" s="216">
        <v>200</v>
      </c>
      <c r="H18" s="157"/>
      <c r="I18" s="215">
        <v>8</v>
      </c>
      <c r="J18" s="216"/>
      <c r="K18" s="215">
        <v>12</v>
      </c>
      <c r="L18" s="216"/>
      <c r="M18" s="215">
        <v>4</v>
      </c>
      <c r="N18" s="215"/>
      <c r="O18" s="215">
        <v>1600</v>
      </c>
      <c r="P18" s="216"/>
      <c r="Q18" s="219">
        <v>260</v>
      </c>
      <c r="R18" s="215"/>
      <c r="S18" s="215">
        <v>60</v>
      </c>
      <c r="T18" s="215"/>
      <c r="U18" s="215">
        <v>0</v>
      </c>
      <c r="V18" s="215"/>
      <c r="W18" s="215">
        <v>25</v>
      </c>
      <c r="X18" s="215"/>
      <c r="Y18" s="215">
        <v>27</v>
      </c>
      <c r="Z18" s="216"/>
      <c r="AA18" s="219" t="s">
        <v>132</v>
      </c>
      <c r="AB18" s="216"/>
      <c r="AC18" s="215">
        <v>8</v>
      </c>
      <c r="AD18" s="215"/>
      <c r="AE18" s="215">
        <v>192</v>
      </c>
      <c r="AF18" s="216"/>
      <c r="AG18" s="219">
        <v>265</v>
      </c>
      <c r="AH18" s="215"/>
      <c r="AI18" s="215">
        <v>470</v>
      </c>
      <c r="AJ18" s="216"/>
      <c r="AK18" s="219">
        <v>440</v>
      </c>
      <c r="AL18" s="216"/>
      <c r="AM18" s="207">
        <v>12740</v>
      </c>
      <c r="AN18" s="208"/>
      <c r="AO18" s="208"/>
      <c r="AP18" s="157"/>
      <c r="AQ18" s="216">
        <v>10690</v>
      </c>
      <c r="AR18" s="208"/>
      <c r="AS18" s="208"/>
      <c r="AT18" s="208"/>
      <c r="AU18" s="548">
        <f>(BB18+BD18+BF18)*AU9</f>
        <v>126.850662</v>
      </c>
      <c r="AV18" s="549"/>
      <c r="AW18" s="215"/>
      <c r="AX18" s="215"/>
      <c r="AY18" s="215"/>
      <c r="AZ18" s="215"/>
      <c r="BA18" s="22"/>
      <c r="BB18" s="229">
        <f t="shared" si="0"/>
        <v>12.97472</v>
      </c>
      <c r="BC18" s="379"/>
      <c r="BD18" s="535">
        <f t="shared" si="1"/>
        <v>1.4946</v>
      </c>
      <c r="BE18" s="536"/>
      <c r="BF18" s="379">
        <f t="shared" si="2"/>
        <v>1.6900000000000002</v>
      </c>
      <c r="BG18" s="379"/>
      <c r="BH18" s="13"/>
      <c r="BI18" s="122">
        <v>6</v>
      </c>
      <c r="BU18" s="13"/>
    </row>
    <row r="19" spans="1:73" ht="11.25" customHeight="1">
      <c r="A19" s="456">
        <v>2550</v>
      </c>
      <c r="B19" s="457"/>
      <c r="C19" s="575" t="s">
        <v>36</v>
      </c>
      <c r="D19" s="576"/>
      <c r="E19" s="208">
        <v>250</v>
      </c>
      <c r="F19" s="157"/>
      <c r="G19" s="216">
        <v>250</v>
      </c>
      <c r="H19" s="157"/>
      <c r="I19" s="215">
        <v>9</v>
      </c>
      <c r="J19" s="216"/>
      <c r="K19" s="215">
        <v>14</v>
      </c>
      <c r="L19" s="216"/>
      <c r="M19" s="215">
        <v>4</v>
      </c>
      <c r="N19" s="215"/>
      <c r="O19" s="215">
        <v>1800</v>
      </c>
      <c r="P19" s="216"/>
      <c r="Q19" s="219">
        <v>315</v>
      </c>
      <c r="R19" s="215"/>
      <c r="S19" s="215">
        <v>60</v>
      </c>
      <c r="T19" s="215"/>
      <c r="U19" s="215">
        <v>0</v>
      </c>
      <c r="V19" s="215"/>
      <c r="W19" s="215">
        <v>25</v>
      </c>
      <c r="X19" s="215"/>
      <c r="Y19" s="215">
        <v>35</v>
      </c>
      <c r="Z19" s="216"/>
      <c r="AA19" s="219" t="s">
        <v>134</v>
      </c>
      <c r="AB19" s="216"/>
      <c r="AC19" s="215">
        <v>8</v>
      </c>
      <c r="AD19" s="215"/>
      <c r="AE19" s="215">
        <v>240</v>
      </c>
      <c r="AF19" s="216"/>
      <c r="AG19" s="219">
        <v>320</v>
      </c>
      <c r="AH19" s="215"/>
      <c r="AI19" s="215">
        <v>580</v>
      </c>
      <c r="AJ19" s="216"/>
      <c r="AK19" s="219">
        <v>650</v>
      </c>
      <c r="AL19" s="216"/>
      <c r="AM19" s="207">
        <v>19890</v>
      </c>
      <c r="AN19" s="208"/>
      <c r="AO19" s="208"/>
      <c r="AP19" s="157"/>
      <c r="AQ19" s="216">
        <v>17080</v>
      </c>
      <c r="AR19" s="208"/>
      <c r="AS19" s="208"/>
      <c r="AT19" s="208"/>
      <c r="AU19" s="548">
        <f>(BB19+BD19+BF19)*AU9</f>
        <v>213.54217624999998</v>
      </c>
      <c r="AV19" s="549"/>
      <c r="AW19" s="215"/>
      <c r="AX19" s="215"/>
      <c r="AY19" s="215"/>
      <c r="AZ19" s="215"/>
      <c r="BA19" s="22"/>
      <c r="BB19" s="229">
        <f t="shared" si="0"/>
        <v>22.495</v>
      </c>
      <c r="BC19" s="379"/>
      <c r="BD19" s="535">
        <f t="shared" si="1"/>
        <v>2.2272</v>
      </c>
      <c r="BE19" s="536"/>
      <c r="BF19" s="379">
        <f t="shared" si="2"/>
        <v>2.4806250000000003</v>
      </c>
      <c r="BG19" s="379"/>
      <c r="BH19" s="13"/>
      <c r="BI19" s="132" t="s">
        <v>692</v>
      </c>
      <c r="BU19" s="13"/>
    </row>
    <row r="20" spans="1:73" ht="11.25" customHeight="1">
      <c r="A20" s="456">
        <v>2850</v>
      </c>
      <c r="B20" s="457"/>
      <c r="C20" s="575" t="s">
        <v>36</v>
      </c>
      <c r="D20" s="576"/>
      <c r="E20" s="208">
        <v>300</v>
      </c>
      <c r="F20" s="157"/>
      <c r="G20" s="216">
        <v>300</v>
      </c>
      <c r="H20" s="157"/>
      <c r="I20" s="215">
        <v>10</v>
      </c>
      <c r="J20" s="216"/>
      <c r="K20" s="215">
        <v>15</v>
      </c>
      <c r="L20" s="216"/>
      <c r="M20" s="215">
        <v>4</v>
      </c>
      <c r="N20" s="215"/>
      <c r="O20" s="215">
        <v>1900</v>
      </c>
      <c r="P20" s="216"/>
      <c r="Q20" s="219">
        <v>365</v>
      </c>
      <c r="R20" s="215"/>
      <c r="S20" s="215">
        <v>70</v>
      </c>
      <c r="T20" s="215"/>
      <c r="U20" s="215">
        <v>0</v>
      </c>
      <c r="V20" s="215"/>
      <c r="W20" s="215">
        <v>25</v>
      </c>
      <c r="X20" s="215"/>
      <c r="Y20" s="215">
        <v>35</v>
      </c>
      <c r="Z20" s="216"/>
      <c r="AA20" s="219" t="s">
        <v>134</v>
      </c>
      <c r="AB20" s="216"/>
      <c r="AC20" s="215">
        <v>8</v>
      </c>
      <c r="AD20" s="215"/>
      <c r="AE20" s="215">
        <v>287</v>
      </c>
      <c r="AF20" s="216"/>
      <c r="AG20" s="219">
        <v>370</v>
      </c>
      <c r="AH20" s="215"/>
      <c r="AI20" s="215">
        <v>690</v>
      </c>
      <c r="AJ20" s="216"/>
      <c r="AK20" s="219">
        <v>660</v>
      </c>
      <c r="AL20" s="216"/>
      <c r="AM20" s="207">
        <v>27850</v>
      </c>
      <c r="AN20" s="208"/>
      <c r="AO20" s="208"/>
      <c r="AP20" s="157"/>
      <c r="AQ20" s="216">
        <v>24250</v>
      </c>
      <c r="AR20" s="208"/>
      <c r="AS20" s="208"/>
      <c r="AT20" s="208"/>
      <c r="AU20" s="548">
        <f>(BB20+BD20+BF20)*AU9</f>
        <v>289.91011625</v>
      </c>
      <c r="AV20" s="549"/>
      <c r="AW20" s="215"/>
      <c r="AX20" s="215"/>
      <c r="AY20" s="215"/>
      <c r="AZ20" s="215"/>
      <c r="BA20" s="22"/>
      <c r="BB20" s="229">
        <f t="shared" si="0"/>
        <v>30.537000000000003</v>
      </c>
      <c r="BC20" s="379"/>
      <c r="BD20" s="535">
        <f t="shared" si="1"/>
        <v>3.0636</v>
      </c>
      <c r="BE20" s="536"/>
      <c r="BF20" s="379">
        <f t="shared" si="2"/>
        <v>3.330625</v>
      </c>
      <c r="BG20" s="379"/>
      <c r="BH20" s="13"/>
      <c r="BI20" s="125" t="str">
        <f>C8</f>
        <v>Kind</v>
      </c>
      <c r="BJ20" s="126">
        <v>7</v>
      </c>
      <c r="BU20" s="13"/>
    </row>
    <row r="21" spans="1:73" ht="11.25" customHeight="1">
      <c r="A21" s="451">
        <v>3000</v>
      </c>
      <c r="B21" s="179"/>
      <c r="C21" s="581" t="s">
        <v>36</v>
      </c>
      <c r="D21" s="582"/>
      <c r="E21" s="259">
        <v>350</v>
      </c>
      <c r="F21" s="191"/>
      <c r="G21" s="190">
        <v>350</v>
      </c>
      <c r="H21" s="191"/>
      <c r="I21" s="196">
        <v>10</v>
      </c>
      <c r="J21" s="190"/>
      <c r="K21" s="196">
        <v>16</v>
      </c>
      <c r="L21" s="190"/>
      <c r="M21" s="196">
        <v>4</v>
      </c>
      <c r="N21" s="196"/>
      <c r="O21" s="196">
        <v>2000</v>
      </c>
      <c r="P21" s="190"/>
      <c r="Q21" s="201">
        <v>420</v>
      </c>
      <c r="R21" s="196"/>
      <c r="S21" s="196">
        <v>80</v>
      </c>
      <c r="T21" s="196"/>
      <c r="U21" s="196">
        <v>0</v>
      </c>
      <c r="V21" s="196"/>
      <c r="W21" s="196">
        <v>28</v>
      </c>
      <c r="X21" s="196"/>
      <c r="Y21" s="196">
        <v>41</v>
      </c>
      <c r="Z21" s="190"/>
      <c r="AA21" s="201" t="s">
        <v>66</v>
      </c>
      <c r="AB21" s="190"/>
      <c r="AC21" s="196">
        <v>8</v>
      </c>
      <c r="AD21" s="196"/>
      <c r="AE21" s="196">
        <v>333</v>
      </c>
      <c r="AF21" s="190"/>
      <c r="AG21" s="201">
        <v>425</v>
      </c>
      <c r="AH21" s="196"/>
      <c r="AI21" s="196">
        <v>800</v>
      </c>
      <c r="AJ21" s="190"/>
      <c r="AK21" s="201">
        <v>770</v>
      </c>
      <c r="AL21" s="190"/>
      <c r="AM21" s="207">
        <v>36000</v>
      </c>
      <c r="AN21" s="208"/>
      <c r="AO21" s="208"/>
      <c r="AP21" s="157"/>
      <c r="AQ21" s="216">
        <v>31680</v>
      </c>
      <c r="AR21" s="208"/>
      <c r="AS21" s="208"/>
      <c r="AT21" s="208"/>
      <c r="AU21" s="588">
        <f>(BB21+BD21+BF21)*AU9</f>
        <v>389.13077999999996</v>
      </c>
      <c r="AV21" s="589"/>
      <c r="AW21" s="196"/>
      <c r="AX21" s="196"/>
      <c r="AY21" s="196"/>
      <c r="AZ21" s="196"/>
      <c r="BA21" s="23"/>
      <c r="BB21" s="229">
        <f t="shared" si="0"/>
        <v>40.5516</v>
      </c>
      <c r="BC21" s="379"/>
      <c r="BD21" s="535">
        <f t="shared" si="1"/>
        <v>4.08</v>
      </c>
      <c r="BE21" s="536"/>
      <c r="BF21" s="379">
        <f t="shared" si="2"/>
        <v>4.9392000000000005</v>
      </c>
      <c r="BG21" s="379"/>
      <c r="BH21" s="13"/>
      <c r="BI21" s="119">
        <f>E18</f>
        <v>200</v>
      </c>
      <c r="BJ21" s="131">
        <f>G18</f>
        <v>200</v>
      </c>
      <c r="BK21" s="131">
        <f>I18</f>
        <v>8</v>
      </c>
      <c r="BL21" s="131">
        <f>K18</f>
        <v>12</v>
      </c>
      <c r="BP21" s="123" t="str">
        <f>W9</f>
        <v>tb</v>
      </c>
      <c r="BQ21" s="126">
        <v>23</v>
      </c>
      <c r="BU21" s="13"/>
    </row>
    <row r="22" spans="1:73" ht="11.25" customHeight="1">
      <c r="A22" s="443"/>
      <c r="B22" s="444"/>
      <c r="C22" s="590"/>
      <c r="D22" s="591"/>
      <c r="E22" s="158"/>
      <c r="F22" s="159"/>
      <c r="G22" s="265"/>
      <c r="H22" s="159"/>
      <c r="I22" s="192"/>
      <c r="J22" s="265"/>
      <c r="K22" s="192"/>
      <c r="L22" s="265"/>
      <c r="M22" s="192"/>
      <c r="N22" s="192"/>
      <c r="O22" s="192"/>
      <c r="P22" s="265"/>
      <c r="Q22" s="243"/>
      <c r="R22" s="192"/>
      <c r="S22" s="192"/>
      <c r="T22" s="192"/>
      <c r="U22" s="192"/>
      <c r="V22" s="192"/>
      <c r="W22" s="192"/>
      <c r="X22" s="192"/>
      <c r="Y22" s="192"/>
      <c r="Z22" s="265"/>
      <c r="AA22" s="243"/>
      <c r="AB22" s="265"/>
      <c r="AC22" s="192"/>
      <c r="AD22" s="192"/>
      <c r="AE22" s="192"/>
      <c r="AF22" s="265"/>
      <c r="AG22" s="243"/>
      <c r="AH22" s="192"/>
      <c r="AI22" s="192"/>
      <c r="AJ22" s="265"/>
      <c r="AK22" s="243"/>
      <c r="AL22" s="265"/>
      <c r="AM22" s="243"/>
      <c r="AN22" s="192"/>
      <c r="AO22" s="192"/>
      <c r="AP22" s="192"/>
      <c r="AQ22" s="192"/>
      <c r="AR22" s="192"/>
      <c r="AS22" s="192"/>
      <c r="AT22" s="265"/>
      <c r="AU22" s="243"/>
      <c r="AV22" s="192"/>
      <c r="AW22" s="192"/>
      <c r="AX22" s="192"/>
      <c r="AY22" s="192"/>
      <c r="AZ22" s="192"/>
      <c r="BA22" s="20"/>
      <c r="BB22" s="13"/>
      <c r="BC22" s="13"/>
      <c r="BD22" s="13"/>
      <c r="BE22" s="13"/>
      <c r="BF22" s="13"/>
      <c r="BG22" s="13"/>
      <c r="BH22" s="13"/>
      <c r="BI22" s="122">
        <v>1</v>
      </c>
      <c r="BJ22" s="126">
        <v>8</v>
      </c>
      <c r="BK22" s="126">
        <v>3</v>
      </c>
      <c r="BL22" s="126">
        <v>9</v>
      </c>
      <c r="BU22" s="13"/>
    </row>
    <row r="23" spans="1:60" ht="11.25" customHeight="1">
      <c r="A23" s="456"/>
      <c r="B23" s="457"/>
      <c r="C23" s="421"/>
      <c r="D23" s="422"/>
      <c r="E23" s="208"/>
      <c r="F23" s="157"/>
      <c r="G23" s="216"/>
      <c r="H23" s="157"/>
      <c r="I23" s="215"/>
      <c r="J23" s="216"/>
      <c r="K23" s="215"/>
      <c r="L23" s="216"/>
      <c r="M23" s="215"/>
      <c r="N23" s="215"/>
      <c r="O23" s="215"/>
      <c r="P23" s="216"/>
      <c r="Q23" s="219"/>
      <c r="R23" s="215"/>
      <c r="S23" s="215"/>
      <c r="T23" s="215"/>
      <c r="U23" s="215"/>
      <c r="V23" s="215"/>
      <c r="W23" s="215"/>
      <c r="X23" s="215"/>
      <c r="Y23" s="215"/>
      <c r="Z23" s="216"/>
      <c r="AA23" s="219"/>
      <c r="AB23" s="216"/>
      <c r="AC23" s="215"/>
      <c r="AD23" s="215"/>
      <c r="AE23" s="215"/>
      <c r="AF23" s="216"/>
      <c r="AG23" s="219"/>
      <c r="AH23" s="215"/>
      <c r="AI23" s="215"/>
      <c r="AJ23" s="216"/>
      <c r="AK23" s="219"/>
      <c r="AL23" s="216"/>
      <c r="AM23" s="219"/>
      <c r="AN23" s="215"/>
      <c r="AO23" s="215"/>
      <c r="AP23" s="215"/>
      <c r="AQ23" s="215"/>
      <c r="AR23" s="215"/>
      <c r="AS23" s="215"/>
      <c r="AT23" s="216"/>
      <c r="AU23" s="219"/>
      <c r="AV23" s="215"/>
      <c r="AW23" s="215"/>
      <c r="AX23" s="215"/>
      <c r="AY23" s="215"/>
      <c r="AZ23" s="215"/>
      <c r="BA23" s="22"/>
      <c r="BB23" s="13"/>
      <c r="BC23" s="13"/>
      <c r="BD23" s="13"/>
      <c r="BE23" s="13"/>
      <c r="BF23" s="13"/>
      <c r="BG23" s="13"/>
      <c r="BH23" s="13"/>
    </row>
    <row r="24" spans="1:73" ht="11.25" customHeight="1">
      <c r="A24" s="456"/>
      <c r="B24" s="457"/>
      <c r="C24" s="421"/>
      <c r="D24" s="422"/>
      <c r="E24" s="208"/>
      <c r="F24" s="157"/>
      <c r="G24" s="216"/>
      <c r="H24" s="157"/>
      <c r="I24" s="215"/>
      <c r="J24" s="216"/>
      <c r="K24" s="215"/>
      <c r="L24" s="216"/>
      <c r="M24" s="215"/>
      <c r="N24" s="215"/>
      <c r="O24" s="118"/>
      <c r="P24" s="573" t="s">
        <v>657</v>
      </c>
      <c r="Q24" s="573"/>
      <c r="R24" s="573"/>
      <c r="S24" s="573"/>
      <c r="T24" s="573"/>
      <c r="U24" s="573"/>
      <c r="V24" s="574"/>
      <c r="W24" s="215"/>
      <c r="X24" s="215"/>
      <c r="Y24" s="215"/>
      <c r="Z24" s="216"/>
      <c r="AA24" s="219"/>
      <c r="AB24" s="216"/>
      <c r="AC24" s="215"/>
      <c r="AD24" s="215"/>
      <c r="AE24" s="215"/>
      <c r="AF24" s="216"/>
      <c r="AG24" s="219"/>
      <c r="AH24" s="215"/>
      <c r="AI24" s="215"/>
      <c r="AJ24" s="216"/>
      <c r="AK24" s="219"/>
      <c r="AL24" s="216"/>
      <c r="AM24" s="219"/>
      <c r="AN24" s="215"/>
      <c r="AO24" s="215"/>
      <c r="AP24" s="215"/>
      <c r="AQ24" s="215"/>
      <c r="AR24" s="215"/>
      <c r="AS24" s="215"/>
      <c r="AT24" s="216"/>
      <c r="AU24" s="219"/>
      <c r="AV24" s="215"/>
      <c r="AW24" s="215"/>
      <c r="AX24" s="215"/>
      <c r="AY24" s="215"/>
      <c r="AZ24" s="215"/>
      <c r="BA24" s="22"/>
      <c r="BB24" s="13"/>
      <c r="BC24" s="13"/>
      <c r="BD24" s="13"/>
      <c r="BE24" s="13"/>
      <c r="BF24" s="13"/>
      <c r="BG24" s="13"/>
      <c r="BH24" s="13"/>
      <c r="BI24" s="184" t="s">
        <v>680</v>
      </c>
      <c r="BJ24" s="184"/>
      <c r="BK24" s="184"/>
      <c r="BL24" s="184"/>
      <c r="BM24" s="184"/>
      <c r="BU24" s="13"/>
    </row>
    <row r="25" spans="1:73" ht="11.25" customHeight="1">
      <c r="A25" s="443">
        <v>350</v>
      </c>
      <c r="B25" s="444"/>
      <c r="C25" s="577" t="s">
        <v>44</v>
      </c>
      <c r="D25" s="578"/>
      <c r="E25" s="158">
        <v>50</v>
      </c>
      <c r="F25" s="159"/>
      <c r="G25" s="265">
        <v>50</v>
      </c>
      <c r="H25" s="159"/>
      <c r="I25" s="192">
        <v>6</v>
      </c>
      <c r="J25" s="192"/>
      <c r="K25" s="192">
        <v>0</v>
      </c>
      <c r="L25" s="192"/>
      <c r="M25" s="265">
        <v>3</v>
      </c>
      <c r="N25" s="159"/>
      <c r="O25" s="192">
        <v>600</v>
      </c>
      <c r="P25" s="265"/>
      <c r="Q25" s="243">
        <v>115</v>
      </c>
      <c r="R25" s="192"/>
      <c r="S25" s="265">
        <v>40</v>
      </c>
      <c r="T25" s="159"/>
      <c r="U25" s="265">
        <v>25</v>
      </c>
      <c r="V25" s="159"/>
      <c r="W25" s="265">
        <v>12</v>
      </c>
      <c r="X25" s="159"/>
      <c r="Y25" s="192">
        <v>19</v>
      </c>
      <c r="Z25" s="265"/>
      <c r="AA25" s="243" t="s">
        <v>30</v>
      </c>
      <c r="AB25" s="265"/>
      <c r="AC25" s="265">
        <v>3</v>
      </c>
      <c r="AD25" s="159"/>
      <c r="AE25" s="265">
        <v>51</v>
      </c>
      <c r="AF25" s="158"/>
      <c r="AG25" s="363">
        <v>125</v>
      </c>
      <c r="AH25" s="159"/>
      <c r="AI25" s="192">
        <v>140</v>
      </c>
      <c r="AJ25" s="265"/>
      <c r="AK25" s="243">
        <v>110</v>
      </c>
      <c r="AL25" s="265"/>
      <c r="AM25" s="363">
        <v>600</v>
      </c>
      <c r="AN25" s="158"/>
      <c r="AO25" s="158"/>
      <c r="AP25" s="159"/>
      <c r="AQ25" s="265">
        <v>360</v>
      </c>
      <c r="AR25" s="158"/>
      <c r="AS25" s="158"/>
      <c r="AT25" s="158"/>
      <c r="AU25" s="552">
        <f>(BB25+BD25+BF25)*AU9</f>
        <v>6.473895</v>
      </c>
      <c r="AV25" s="553"/>
      <c r="AW25" s="265"/>
      <c r="AX25" s="159"/>
      <c r="AY25" s="265"/>
      <c r="AZ25" s="159"/>
      <c r="BA25" s="20"/>
      <c r="BB25" s="268">
        <f aca="true" t="shared" si="3" ref="BB25:BB36">IF(C25="L",(E25+G25)*I25,IF(C25="H",2*G25*K25+(E25-2*K25)*I25,"???"))*(O25+50+AK25)/10^9*1000</f>
        <v>0.456</v>
      </c>
      <c r="BC25" s="387"/>
      <c r="BD25" s="537">
        <f aca="true" t="shared" si="4" ref="BD25:BD36">AG25*AI25*12/10^9*1000</f>
        <v>0.21000000000000002</v>
      </c>
      <c r="BE25" s="538"/>
      <c r="BF25" s="387">
        <f aca="true" t="shared" si="5" ref="BF25:BF36">Q25*Q25*W25/10^9*1000</f>
        <v>0.1587</v>
      </c>
      <c r="BG25" s="387"/>
      <c r="BH25" s="13"/>
      <c r="BI25" s="123" t="str">
        <f>AA8</f>
        <v>Size</v>
      </c>
      <c r="BJ25" s="120" t="s">
        <v>448</v>
      </c>
      <c r="BK25" s="123" t="str">
        <f>AC8</f>
        <v>Q'ty</v>
      </c>
      <c r="BL25" s="120" t="s">
        <v>448</v>
      </c>
      <c r="BM25" s="123" t="str">
        <f>Y9</f>
        <v>d</v>
      </c>
      <c r="BU25" s="13"/>
    </row>
    <row r="26" spans="1:73" ht="11.25" customHeight="1">
      <c r="A26" s="456">
        <v>550</v>
      </c>
      <c r="B26" s="457"/>
      <c r="C26" s="575" t="s">
        <v>44</v>
      </c>
      <c r="D26" s="576"/>
      <c r="E26" s="208">
        <v>65</v>
      </c>
      <c r="F26" s="157"/>
      <c r="G26" s="216">
        <v>65</v>
      </c>
      <c r="H26" s="157"/>
      <c r="I26" s="215">
        <v>6</v>
      </c>
      <c r="J26" s="216"/>
      <c r="K26" s="215">
        <v>0</v>
      </c>
      <c r="L26" s="216"/>
      <c r="M26" s="216">
        <v>3</v>
      </c>
      <c r="N26" s="157"/>
      <c r="O26" s="215">
        <v>700</v>
      </c>
      <c r="P26" s="216"/>
      <c r="Q26" s="219">
        <v>115</v>
      </c>
      <c r="R26" s="215"/>
      <c r="S26" s="216">
        <v>40</v>
      </c>
      <c r="T26" s="157"/>
      <c r="U26" s="216">
        <v>25</v>
      </c>
      <c r="V26" s="157"/>
      <c r="W26" s="216">
        <v>12</v>
      </c>
      <c r="X26" s="157"/>
      <c r="Y26" s="215">
        <v>19</v>
      </c>
      <c r="Z26" s="216"/>
      <c r="AA26" s="219" t="s">
        <v>30</v>
      </c>
      <c r="AB26" s="216"/>
      <c r="AC26" s="216">
        <v>3</v>
      </c>
      <c r="AD26" s="157"/>
      <c r="AE26" s="216">
        <v>51</v>
      </c>
      <c r="AF26" s="208"/>
      <c r="AG26" s="207">
        <v>145</v>
      </c>
      <c r="AH26" s="157"/>
      <c r="AI26" s="215">
        <v>170</v>
      </c>
      <c r="AJ26" s="216"/>
      <c r="AK26" s="219">
        <v>140</v>
      </c>
      <c r="AL26" s="216"/>
      <c r="AM26" s="207">
        <v>900</v>
      </c>
      <c r="AN26" s="208"/>
      <c r="AO26" s="208"/>
      <c r="AP26" s="157"/>
      <c r="AQ26" s="216">
        <v>580</v>
      </c>
      <c r="AR26" s="208"/>
      <c r="AS26" s="208"/>
      <c r="AT26" s="208"/>
      <c r="AU26" s="548">
        <f>(BB26+BD26+BF26)*AU9</f>
        <v>9.017295</v>
      </c>
      <c r="AV26" s="549"/>
      <c r="AW26" s="216"/>
      <c r="AX26" s="157"/>
      <c r="AY26" s="216"/>
      <c r="AZ26" s="157"/>
      <c r="BA26" s="22"/>
      <c r="BB26" s="229">
        <f t="shared" si="3"/>
        <v>0.6941999999999999</v>
      </c>
      <c r="BC26" s="379"/>
      <c r="BD26" s="535">
        <f t="shared" si="4"/>
        <v>0.2958</v>
      </c>
      <c r="BE26" s="536"/>
      <c r="BF26" s="379">
        <f t="shared" si="5"/>
        <v>0.1587</v>
      </c>
      <c r="BG26" s="379"/>
      <c r="BH26" s="13"/>
      <c r="BI26" s="126">
        <v>31</v>
      </c>
      <c r="BK26" s="126">
        <v>32</v>
      </c>
      <c r="BM26" s="126">
        <v>33</v>
      </c>
      <c r="BU26" s="13"/>
    </row>
    <row r="27" spans="1:73" ht="11.25" customHeight="1">
      <c r="A27" s="451">
        <v>750</v>
      </c>
      <c r="B27" s="179"/>
      <c r="C27" s="581" t="s">
        <v>44</v>
      </c>
      <c r="D27" s="582"/>
      <c r="E27" s="259">
        <v>75</v>
      </c>
      <c r="F27" s="191"/>
      <c r="G27" s="190">
        <v>75</v>
      </c>
      <c r="H27" s="191"/>
      <c r="I27" s="196">
        <v>9</v>
      </c>
      <c r="J27" s="190"/>
      <c r="K27" s="196">
        <v>0</v>
      </c>
      <c r="L27" s="190"/>
      <c r="M27" s="190">
        <v>3</v>
      </c>
      <c r="N27" s="191"/>
      <c r="O27" s="196">
        <v>800</v>
      </c>
      <c r="P27" s="190"/>
      <c r="Q27" s="201">
        <v>125</v>
      </c>
      <c r="R27" s="196"/>
      <c r="S27" s="190">
        <v>45</v>
      </c>
      <c r="T27" s="259"/>
      <c r="U27" s="190">
        <v>25</v>
      </c>
      <c r="V27" s="191"/>
      <c r="W27" s="196">
        <v>14</v>
      </c>
      <c r="X27" s="196"/>
      <c r="Y27" s="196">
        <v>19</v>
      </c>
      <c r="Z27" s="190"/>
      <c r="AA27" s="201" t="s">
        <v>30</v>
      </c>
      <c r="AB27" s="190"/>
      <c r="AC27" s="190">
        <v>3</v>
      </c>
      <c r="AD27" s="259"/>
      <c r="AE27" s="190">
        <v>51</v>
      </c>
      <c r="AF27" s="259"/>
      <c r="AG27" s="201">
        <v>160</v>
      </c>
      <c r="AH27" s="196"/>
      <c r="AI27" s="196">
        <v>185</v>
      </c>
      <c r="AJ27" s="190"/>
      <c r="AK27" s="201">
        <v>155</v>
      </c>
      <c r="AL27" s="190"/>
      <c r="AM27" s="360">
        <v>1580</v>
      </c>
      <c r="AN27" s="259"/>
      <c r="AO27" s="259"/>
      <c r="AP27" s="191"/>
      <c r="AQ27" s="190">
        <v>1070</v>
      </c>
      <c r="AR27" s="259"/>
      <c r="AS27" s="259"/>
      <c r="AT27" s="259"/>
      <c r="AU27" s="550">
        <f>(BB27+BD27+BF27)*AU9</f>
        <v>15.155995</v>
      </c>
      <c r="AV27" s="551"/>
      <c r="AW27" s="190"/>
      <c r="AX27" s="191"/>
      <c r="AY27" s="196"/>
      <c r="AZ27" s="196"/>
      <c r="BA27" s="23"/>
      <c r="BB27" s="266">
        <f t="shared" si="3"/>
        <v>1.3567500000000001</v>
      </c>
      <c r="BC27" s="382"/>
      <c r="BD27" s="539">
        <f t="shared" si="4"/>
        <v>0.3552</v>
      </c>
      <c r="BE27" s="540"/>
      <c r="BF27" s="382">
        <f t="shared" si="5"/>
        <v>0.21875</v>
      </c>
      <c r="BG27" s="382"/>
      <c r="BH27" s="13"/>
      <c r="BQ27" s="123" t="str">
        <f>U9</f>
        <v>b</v>
      </c>
      <c r="BR27" s="129">
        <v>92</v>
      </c>
      <c r="BU27" s="13"/>
    </row>
    <row r="28" spans="1:73" ht="11.25" customHeight="1">
      <c r="A28" s="443">
        <v>850</v>
      </c>
      <c r="B28" s="444"/>
      <c r="C28" s="577" t="s">
        <v>44</v>
      </c>
      <c r="D28" s="578"/>
      <c r="E28" s="158">
        <v>75</v>
      </c>
      <c r="F28" s="159"/>
      <c r="G28" s="265">
        <v>75</v>
      </c>
      <c r="H28" s="159"/>
      <c r="I28" s="192">
        <v>9</v>
      </c>
      <c r="J28" s="265"/>
      <c r="K28" s="192">
        <v>0</v>
      </c>
      <c r="L28" s="265"/>
      <c r="M28" s="192">
        <v>4</v>
      </c>
      <c r="N28" s="192"/>
      <c r="O28" s="192">
        <v>900</v>
      </c>
      <c r="P28" s="265"/>
      <c r="Q28" s="243">
        <v>125</v>
      </c>
      <c r="R28" s="192"/>
      <c r="S28" s="192">
        <v>45</v>
      </c>
      <c r="T28" s="265"/>
      <c r="U28" s="192">
        <v>25</v>
      </c>
      <c r="V28" s="192"/>
      <c r="W28" s="192">
        <v>14</v>
      </c>
      <c r="X28" s="192"/>
      <c r="Y28" s="192">
        <v>19</v>
      </c>
      <c r="Z28" s="265"/>
      <c r="AA28" s="243" t="s">
        <v>30</v>
      </c>
      <c r="AB28" s="265"/>
      <c r="AC28" s="192">
        <v>4</v>
      </c>
      <c r="AD28" s="265"/>
      <c r="AE28" s="192">
        <v>49</v>
      </c>
      <c r="AF28" s="265"/>
      <c r="AG28" s="243">
        <v>165</v>
      </c>
      <c r="AH28" s="192"/>
      <c r="AI28" s="192">
        <v>185</v>
      </c>
      <c r="AJ28" s="265"/>
      <c r="AK28" s="243">
        <v>155</v>
      </c>
      <c r="AL28" s="265"/>
      <c r="AM28" s="363">
        <v>2030</v>
      </c>
      <c r="AN28" s="158"/>
      <c r="AO28" s="158"/>
      <c r="AP28" s="159"/>
      <c r="AQ28" s="265">
        <v>1420</v>
      </c>
      <c r="AR28" s="158"/>
      <c r="AS28" s="158"/>
      <c r="AT28" s="158"/>
      <c r="AU28" s="552">
        <f>(BB28+BD28+BF28)*AU9</f>
        <v>16.302880000000002</v>
      </c>
      <c r="AV28" s="553"/>
      <c r="AW28" s="192"/>
      <c r="AX28" s="192"/>
      <c r="AY28" s="192"/>
      <c r="AZ28" s="192"/>
      <c r="BA28" s="20"/>
      <c r="BB28" s="268">
        <f t="shared" si="3"/>
        <v>1.4917500000000001</v>
      </c>
      <c r="BC28" s="387"/>
      <c r="BD28" s="537">
        <f t="shared" si="4"/>
        <v>0.3663</v>
      </c>
      <c r="BE28" s="538"/>
      <c r="BF28" s="387">
        <f t="shared" si="5"/>
        <v>0.21875</v>
      </c>
      <c r="BG28" s="387"/>
      <c r="BH28" s="13"/>
      <c r="BI28" s="13"/>
      <c r="BL28" s="129">
        <v>91</v>
      </c>
      <c r="BM28" s="136" t="str">
        <f>S9</f>
        <v>a</v>
      </c>
      <c r="BU28" s="13"/>
    </row>
    <row r="29" spans="1:73" ht="11.25" customHeight="1">
      <c r="A29" s="456">
        <v>1050</v>
      </c>
      <c r="B29" s="457"/>
      <c r="C29" s="575" t="s">
        <v>44</v>
      </c>
      <c r="D29" s="576"/>
      <c r="E29" s="208">
        <v>90</v>
      </c>
      <c r="F29" s="157"/>
      <c r="G29" s="216">
        <v>90</v>
      </c>
      <c r="H29" s="157"/>
      <c r="I29" s="215">
        <v>10</v>
      </c>
      <c r="J29" s="216"/>
      <c r="K29" s="215">
        <v>0</v>
      </c>
      <c r="L29" s="216"/>
      <c r="M29" s="215">
        <v>4</v>
      </c>
      <c r="N29" s="215"/>
      <c r="O29" s="215">
        <v>1000</v>
      </c>
      <c r="P29" s="216"/>
      <c r="Q29" s="219">
        <v>140</v>
      </c>
      <c r="R29" s="215"/>
      <c r="S29" s="215">
        <v>55</v>
      </c>
      <c r="T29" s="215"/>
      <c r="U29" s="215">
        <v>25</v>
      </c>
      <c r="V29" s="215"/>
      <c r="W29" s="215">
        <v>16</v>
      </c>
      <c r="X29" s="215"/>
      <c r="Y29" s="215">
        <v>23</v>
      </c>
      <c r="Z29" s="216"/>
      <c r="AA29" s="219" t="s">
        <v>65</v>
      </c>
      <c r="AB29" s="216"/>
      <c r="AC29" s="215">
        <v>4</v>
      </c>
      <c r="AD29" s="215"/>
      <c r="AE29" s="215">
        <v>42</v>
      </c>
      <c r="AF29" s="216"/>
      <c r="AG29" s="219">
        <v>190</v>
      </c>
      <c r="AH29" s="215"/>
      <c r="AI29" s="215">
        <v>210</v>
      </c>
      <c r="AJ29" s="216"/>
      <c r="AK29" s="219">
        <v>180</v>
      </c>
      <c r="AL29" s="216"/>
      <c r="AM29" s="207">
        <v>2940</v>
      </c>
      <c r="AN29" s="208"/>
      <c r="AO29" s="208"/>
      <c r="AP29" s="157"/>
      <c r="AQ29" s="216">
        <v>2130</v>
      </c>
      <c r="AR29" s="208"/>
      <c r="AS29" s="208"/>
      <c r="AT29" s="208"/>
      <c r="AU29" s="548">
        <f>(BB29+BD29+BF29)*AU9</f>
        <v>23.60024</v>
      </c>
      <c r="AV29" s="549"/>
      <c r="AW29" s="215"/>
      <c r="AX29" s="215"/>
      <c r="AY29" s="215"/>
      <c r="AZ29" s="215"/>
      <c r="BA29" s="22"/>
      <c r="BB29" s="229">
        <f t="shared" si="3"/>
        <v>2.214</v>
      </c>
      <c r="BC29" s="379"/>
      <c r="BD29" s="535">
        <f t="shared" si="4"/>
        <v>0.4788</v>
      </c>
      <c r="BE29" s="536"/>
      <c r="BF29" s="379">
        <f t="shared" si="5"/>
        <v>0.3136</v>
      </c>
      <c r="BG29" s="379"/>
      <c r="BH29" s="13"/>
      <c r="BI29" s="13"/>
      <c r="BU29" s="13"/>
    </row>
    <row r="30" spans="1:73" ht="11.25" customHeight="1">
      <c r="A30" s="451">
        <v>1350</v>
      </c>
      <c r="B30" s="179"/>
      <c r="C30" s="581" t="s">
        <v>44</v>
      </c>
      <c r="D30" s="582"/>
      <c r="E30" s="259">
        <v>100</v>
      </c>
      <c r="F30" s="191"/>
      <c r="G30" s="190">
        <v>100</v>
      </c>
      <c r="H30" s="191"/>
      <c r="I30" s="196">
        <v>13</v>
      </c>
      <c r="J30" s="190"/>
      <c r="K30" s="196">
        <v>0</v>
      </c>
      <c r="L30" s="190"/>
      <c r="M30" s="196">
        <v>4</v>
      </c>
      <c r="N30" s="196"/>
      <c r="O30" s="196">
        <v>1200</v>
      </c>
      <c r="P30" s="190"/>
      <c r="Q30" s="201">
        <v>150</v>
      </c>
      <c r="R30" s="196"/>
      <c r="S30" s="196">
        <v>60</v>
      </c>
      <c r="T30" s="196"/>
      <c r="U30" s="196">
        <v>25</v>
      </c>
      <c r="V30" s="196"/>
      <c r="W30" s="196">
        <v>16</v>
      </c>
      <c r="X30" s="196"/>
      <c r="Y30" s="196">
        <v>23</v>
      </c>
      <c r="Z30" s="190"/>
      <c r="AA30" s="201" t="s">
        <v>65</v>
      </c>
      <c r="AB30" s="190"/>
      <c r="AC30" s="196">
        <v>4</v>
      </c>
      <c r="AD30" s="196"/>
      <c r="AE30" s="196">
        <v>40</v>
      </c>
      <c r="AF30" s="190"/>
      <c r="AG30" s="201">
        <v>210</v>
      </c>
      <c r="AH30" s="196"/>
      <c r="AI30" s="196">
        <v>230</v>
      </c>
      <c r="AJ30" s="190"/>
      <c r="AK30" s="201">
        <v>200</v>
      </c>
      <c r="AL30" s="190"/>
      <c r="AM30" s="207">
        <v>4060</v>
      </c>
      <c r="AN30" s="208"/>
      <c r="AO30" s="208"/>
      <c r="AP30" s="157"/>
      <c r="AQ30" s="216">
        <v>3070</v>
      </c>
      <c r="AR30" s="208"/>
      <c r="AS30" s="208"/>
      <c r="AT30" s="208"/>
      <c r="AU30" s="548">
        <f>(BB30+BD30+BF30)*AU9</f>
        <v>36.97036</v>
      </c>
      <c r="AV30" s="549"/>
      <c r="AW30" s="196"/>
      <c r="AX30" s="196"/>
      <c r="AY30" s="196"/>
      <c r="AZ30" s="196"/>
      <c r="BA30" s="23"/>
      <c r="BB30" s="229">
        <f t="shared" si="3"/>
        <v>3.77</v>
      </c>
      <c r="BC30" s="379"/>
      <c r="BD30" s="535">
        <f t="shared" si="4"/>
        <v>0.5796</v>
      </c>
      <c r="BE30" s="536"/>
      <c r="BF30" s="379">
        <f t="shared" si="5"/>
        <v>0.36000000000000004</v>
      </c>
      <c r="BG30" s="379"/>
      <c r="BH30" s="13"/>
      <c r="BI30" s="13"/>
      <c r="BU30" s="13"/>
    </row>
    <row r="31" spans="1:73" ht="11.25" customHeight="1">
      <c r="A31" s="460">
        <v>1650</v>
      </c>
      <c r="B31" s="461"/>
      <c r="C31" s="579" t="s">
        <v>44</v>
      </c>
      <c r="D31" s="580"/>
      <c r="E31" s="365">
        <v>130</v>
      </c>
      <c r="F31" s="162"/>
      <c r="G31" s="235">
        <v>130</v>
      </c>
      <c r="H31" s="162"/>
      <c r="I31" s="233">
        <v>15</v>
      </c>
      <c r="J31" s="235"/>
      <c r="K31" s="233">
        <v>0</v>
      </c>
      <c r="L31" s="235"/>
      <c r="M31" s="233">
        <v>4</v>
      </c>
      <c r="N31" s="233"/>
      <c r="O31" s="233">
        <v>1400</v>
      </c>
      <c r="P31" s="235"/>
      <c r="Q31" s="237">
        <v>190</v>
      </c>
      <c r="R31" s="233"/>
      <c r="S31" s="233">
        <v>75</v>
      </c>
      <c r="T31" s="233"/>
      <c r="U31" s="233">
        <v>25</v>
      </c>
      <c r="V31" s="233"/>
      <c r="W31" s="233">
        <v>20</v>
      </c>
      <c r="X31" s="233"/>
      <c r="Y31" s="233">
        <v>27</v>
      </c>
      <c r="Z31" s="235"/>
      <c r="AA31" s="237" t="s">
        <v>132</v>
      </c>
      <c r="AB31" s="235"/>
      <c r="AC31" s="233">
        <v>4</v>
      </c>
      <c r="AD31" s="233"/>
      <c r="AE31" s="233">
        <v>41</v>
      </c>
      <c r="AF31" s="235"/>
      <c r="AG31" s="237">
        <v>255</v>
      </c>
      <c r="AH31" s="233"/>
      <c r="AI31" s="233">
        <v>300</v>
      </c>
      <c r="AJ31" s="235"/>
      <c r="AK31" s="237">
        <v>270</v>
      </c>
      <c r="AL31" s="235"/>
      <c r="AM31" s="364">
        <v>6750</v>
      </c>
      <c r="AN31" s="365"/>
      <c r="AO31" s="365"/>
      <c r="AP31" s="162"/>
      <c r="AQ31" s="235">
        <v>5320</v>
      </c>
      <c r="AR31" s="365"/>
      <c r="AS31" s="365"/>
      <c r="AT31" s="365"/>
      <c r="AU31" s="588">
        <f>(BB31+BD31+BF31)*AU9</f>
        <v>65.5318</v>
      </c>
      <c r="AV31" s="589"/>
      <c r="AW31" s="233"/>
      <c r="AX31" s="233"/>
      <c r="AY31" s="233"/>
      <c r="AZ31" s="233"/>
      <c r="BA31" s="17"/>
      <c r="BB31" s="257">
        <f t="shared" si="3"/>
        <v>6.708</v>
      </c>
      <c r="BC31" s="376"/>
      <c r="BD31" s="541">
        <f t="shared" si="4"/>
        <v>0.9179999999999999</v>
      </c>
      <c r="BE31" s="542"/>
      <c r="BF31" s="376">
        <f t="shared" si="5"/>
        <v>0.722</v>
      </c>
      <c r="BG31" s="376"/>
      <c r="BH31" s="13"/>
      <c r="BI31" s="13"/>
      <c r="BJ31" s="2" t="s">
        <v>677</v>
      </c>
      <c r="BU31" s="13"/>
    </row>
    <row r="32" spans="1:73" ht="11.25" customHeight="1">
      <c r="A32" s="458">
        <v>1750</v>
      </c>
      <c r="B32" s="459"/>
      <c r="C32" s="583" t="s">
        <v>36</v>
      </c>
      <c r="D32" s="584"/>
      <c r="E32" s="369">
        <v>150</v>
      </c>
      <c r="F32" s="323"/>
      <c r="G32" s="317">
        <v>150</v>
      </c>
      <c r="H32" s="323"/>
      <c r="I32" s="322">
        <v>7</v>
      </c>
      <c r="J32" s="317"/>
      <c r="K32" s="322">
        <v>10</v>
      </c>
      <c r="L32" s="317"/>
      <c r="M32" s="322">
        <v>4</v>
      </c>
      <c r="N32" s="322"/>
      <c r="O32" s="322">
        <v>1400</v>
      </c>
      <c r="P32" s="317"/>
      <c r="Q32" s="316">
        <v>210</v>
      </c>
      <c r="R32" s="322"/>
      <c r="S32" s="322">
        <v>40</v>
      </c>
      <c r="T32" s="322"/>
      <c r="U32" s="322">
        <v>0</v>
      </c>
      <c r="V32" s="322"/>
      <c r="W32" s="322">
        <v>20</v>
      </c>
      <c r="X32" s="322"/>
      <c r="Y32" s="322">
        <v>23</v>
      </c>
      <c r="Z32" s="317"/>
      <c r="AA32" s="316" t="s">
        <v>65</v>
      </c>
      <c r="AB32" s="317"/>
      <c r="AC32" s="322">
        <v>8</v>
      </c>
      <c r="AD32" s="322"/>
      <c r="AE32" s="322">
        <v>145</v>
      </c>
      <c r="AF32" s="317"/>
      <c r="AG32" s="316">
        <v>210</v>
      </c>
      <c r="AH32" s="322"/>
      <c r="AI32" s="322">
        <v>360</v>
      </c>
      <c r="AJ32" s="317"/>
      <c r="AK32" s="316">
        <v>330</v>
      </c>
      <c r="AL32" s="317"/>
      <c r="AM32" s="368">
        <v>7480</v>
      </c>
      <c r="AN32" s="369"/>
      <c r="AO32" s="369"/>
      <c r="AP32" s="323"/>
      <c r="AQ32" s="317">
        <v>6030</v>
      </c>
      <c r="AR32" s="369"/>
      <c r="AS32" s="369"/>
      <c r="AT32" s="369"/>
      <c r="AU32" s="586">
        <f>(BB32+BD32+BF32)*AU9</f>
        <v>68.67965</v>
      </c>
      <c r="AV32" s="587"/>
      <c r="AW32" s="322"/>
      <c r="AX32" s="322"/>
      <c r="AY32" s="322"/>
      <c r="AZ32" s="322"/>
      <c r="BA32" s="21"/>
      <c r="BB32" s="320">
        <f t="shared" si="3"/>
        <v>6.9598</v>
      </c>
      <c r="BC32" s="543"/>
      <c r="BD32" s="544">
        <f t="shared" si="4"/>
        <v>0.9072</v>
      </c>
      <c r="BE32" s="545"/>
      <c r="BF32" s="543">
        <f t="shared" si="5"/>
        <v>0.882</v>
      </c>
      <c r="BG32" s="543"/>
      <c r="BH32" s="13"/>
      <c r="BI32" s="13"/>
      <c r="BJ32" s="126">
        <v>34</v>
      </c>
      <c r="BQ32" s="123" t="str">
        <f>Q9</f>
        <v>Z</v>
      </c>
      <c r="BR32" s="126">
        <v>21</v>
      </c>
      <c r="BU32" s="13"/>
    </row>
    <row r="33" spans="1:73" ht="11.25" customHeight="1">
      <c r="A33" s="456">
        <v>2150</v>
      </c>
      <c r="B33" s="457"/>
      <c r="C33" s="575" t="s">
        <v>36</v>
      </c>
      <c r="D33" s="576"/>
      <c r="E33" s="208">
        <v>175</v>
      </c>
      <c r="F33" s="157"/>
      <c r="G33" s="216">
        <v>175</v>
      </c>
      <c r="H33" s="157"/>
      <c r="I33" s="215">
        <v>7.5</v>
      </c>
      <c r="J33" s="216"/>
      <c r="K33" s="215">
        <v>11</v>
      </c>
      <c r="L33" s="216"/>
      <c r="M33" s="215">
        <v>4</v>
      </c>
      <c r="N33" s="215"/>
      <c r="O33" s="215">
        <v>1600</v>
      </c>
      <c r="P33" s="216"/>
      <c r="Q33" s="219">
        <v>235</v>
      </c>
      <c r="R33" s="215"/>
      <c r="S33" s="215">
        <v>50</v>
      </c>
      <c r="T33" s="215"/>
      <c r="U33" s="215">
        <v>0</v>
      </c>
      <c r="V33" s="215"/>
      <c r="W33" s="215">
        <v>22</v>
      </c>
      <c r="X33" s="215"/>
      <c r="Y33" s="215">
        <v>23</v>
      </c>
      <c r="Z33" s="216"/>
      <c r="AA33" s="219" t="s">
        <v>65</v>
      </c>
      <c r="AB33" s="216"/>
      <c r="AC33" s="215">
        <v>8</v>
      </c>
      <c r="AD33" s="215"/>
      <c r="AE33" s="215">
        <v>169</v>
      </c>
      <c r="AF33" s="216"/>
      <c r="AG33" s="219">
        <v>240</v>
      </c>
      <c r="AH33" s="215"/>
      <c r="AI33" s="215">
        <v>415</v>
      </c>
      <c r="AJ33" s="216"/>
      <c r="AK33" s="219">
        <v>385</v>
      </c>
      <c r="AL33" s="216"/>
      <c r="AM33" s="207">
        <v>9910</v>
      </c>
      <c r="AN33" s="208"/>
      <c r="AO33" s="208"/>
      <c r="AP33" s="157"/>
      <c r="AQ33" s="216">
        <v>8200</v>
      </c>
      <c r="AR33" s="208"/>
      <c r="AS33" s="208"/>
      <c r="AT33" s="208"/>
      <c r="AU33" s="548">
        <f>(BB33+BD33+BF33)*AU9</f>
        <v>98.75349062499998</v>
      </c>
      <c r="AV33" s="549"/>
      <c r="AW33" s="215"/>
      <c r="AX33" s="215"/>
      <c r="AY33" s="215"/>
      <c r="AZ33" s="215"/>
      <c r="BA33" s="22"/>
      <c r="BB33" s="229">
        <f t="shared" si="3"/>
        <v>10.169912499999999</v>
      </c>
      <c r="BC33" s="379"/>
      <c r="BD33" s="535">
        <f t="shared" si="4"/>
        <v>1.1952</v>
      </c>
      <c r="BE33" s="536"/>
      <c r="BF33" s="379">
        <f t="shared" si="5"/>
        <v>1.21495</v>
      </c>
      <c r="BG33" s="379"/>
      <c r="BH33" s="13"/>
      <c r="BI33" s="13"/>
      <c r="BU33" s="13"/>
    </row>
    <row r="34" spans="1:73" ht="11.25" customHeight="1">
      <c r="A34" s="456">
        <v>2550</v>
      </c>
      <c r="B34" s="457"/>
      <c r="C34" s="575" t="s">
        <v>36</v>
      </c>
      <c r="D34" s="576"/>
      <c r="E34" s="208">
        <v>200</v>
      </c>
      <c r="F34" s="157"/>
      <c r="G34" s="216">
        <v>200</v>
      </c>
      <c r="H34" s="157"/>
      <c r="I34" s="215">
        <v>8</v>
      </c>
      <c r="J34" s="216"/>
      <c r="K34" s="215">
        <v>12</v>
      </c>
      <c r="L34" s="216"/>
      <c r="M34" s="215">
        <v>4</v>
      </c>
      <c r="N34" s="215"/>
      <c r="O34" s="215">
        <v>1800</v>
      </c>
      <c r="P34" s="216"/>
      <c r="Q34" s="219">
        <v>260</v>
      </c>
      <c r="R34" s="215"/>
      <c r="S34" s="215">
        <v>60</v>
      </c>
      <c r="T34" s="215"/>
      <c r="U34" s="215">
        <v>0</v>
      </c>
      <c r="V34" s="215"/>
      <c r="W34" s="215">
        <v>25</v>
      </c>
      <c r="X34" s="215"/>
      <c r="Y34" s="215">
        <v>27</v>
      </c>
      <c r="Z34" s="216"/>
      <c r="AA34" s="219" t="s">
        <v>132</v>
      </c>
      <c r="AB34" s="216"/>
      <c r="AC34" s="215">
        <v>8</v>
      </c>
      <c r="AD34" s="215"/>
      <c r="AE34" s="215">
        <v>194</v>
      </c>
      <c r="AF34" s="216"/>
      <c r="AG34" s="219">
        <v>265</v>
      </c>
      <c r="AH34" s="215"/>
      <c r="AI34" s="215">
        <v>470</v>
      </c>
      <c r="AJ34" s="216"/>
      <c r="AK34" s="219">
        <v>440</v>
      </c>
      <c r="AL34" s="216"/>
      <c r="AM34" s="207">
        <v>12660</v>
      </c>
      <c r="AN34" s="208"/>
      <c r="AO34" s="208"/>
      <c r="AP34" s="157"/>
      <c r="AQ34" s="216">
        <v>10680</v>
      </c>
      <c r="AR34" s="208"/>
      <c r="AS34" s="208"/>
      <c r="AT34" s="208"/>
      <c r="AU34" s="548">
        <f>(BB34+BD34+BF34)*AU9</f>
        <v>136.597222</v>
      </c>
      <c r="AV34" s="549"/>
      <c r="AW34" s="215"/>
      <c r="AX34" s="215"/>
      <c r="AY34" s="215"/>
      <c r="AZ34" s="215"/>
      <c r="BA34" s="22"/>
      <c r="BB34" s="229">
        <f t="shared" si="3"/>
        <v>14.21632</v>
      </c>
      <c r="BC34" s="379"/>
      <c r="BD34" s="535">
        <f t="shared" si="4"/>
        <v>1.4946</v>
      </c>
      <c r="BE34" s="536"/>
      <c r="BF34" s="379">
        <f t="shared" si="5"/>
        <v>1.6900000000000002</v>
      </c>
      <c r="BG34" s="379"/>
      <c r="BH34" s="13"/>
      <c r="BI34" s="13"/>
      <c r="BJ34" s="130" t="str">
        <f>BJ31</f>
        <v>BCD</v>
      </c>
      <c r="BK34" s="120" t="s">
        <v>674</v>
      </c>
      <c r="BL34" s="120" t="s">
        <v>230</v>
      </c>
      <c r="BM34" s="120" t="s">
        <v>676</v>
      </c>
      <c r="BN34" s="123" t="str">
        <f>AE8</f>
        <v>Y</v>
      </c>
      <c r="BO34" s="129">
        <v>93</v>
      </c>
      <c r="BU34" s="13"/>
    </row>
    <row r="35" spans="1:73" ht="11.25" customHeight="1">
      <c r="A35" s="456">
        <v>2850</v>
      </c>
      <c r="B35" s="457"/>
      <c r="C35" s="575" t="s">
        <v>36</v>
      </c>
      <c r="D35" s="576"/>
      <c r="E35" s="208">
        <v>250</v>
      </c>
      <c r="F35" s="157"/>
      <c r="G35" s="216">
        <v>250</v>
      </c>
      <c r="H35" s="157"/>
      <c r="I35" s="215">
        <v>9</v>
      </c>
      <c r="J35" s="216"/>
      <c r="K35" s="215">
        <v>14</v>
      </c>
      <c r="L35" s="216"/>
      <c r="M35" s="215">
        <v>4</v>
      </c>
      <c r="N35" s="215"/>
      <c r="O35" s="215">
        <v>1900</v>
      </c>
      <c r="P35" s="216"/>
      <c r="Q35" s="219">
        <v>315</v>
      </c>
      <c r="R35" s="215"/>
      <c r="S35" s="215">
        <v>60</v>
      </c>
      <c r="T35" s="215"/>
      <c r="U35" s="215">
        <v>0</v>
      </c>
      <c r="V35" s="215"/>
      <c r="W35" s="215">
        <v>25</v>
      </c>
      <c r="X35" s="215"/>
      <c r="Y35" s="215">
        <v>35</v>
      </c>
      <c r="Z35" s="216"/>
      <c r="AA35" s="219" t="s">
        <v>134</v>
      </c>
      <c r="AB35" s="216"/>
      <c r="AC35" s="215">
        <v>8</v>
      </c>
      <c r="AD35" s="215"/>
      <c r="AE35" s="215">
        <v>241</v>
      </c>
      <c r="AF35" s="216"/>
      <c r="AG35" s="219">
        <v>320</v>
      </c>
      <c r="AH35" s="215"/>
      <c r="AI35" s="215">
        <v>580</v>
      </c>
      <c r="AJ35" s="216"/>
      <c r="AK35" s="219">
        <v>550</v>
      </c>
      <c r="AL35" s="216"/>
      <c r="AM35" s="207">
        <v>20660</v>
      </c>
      <c r="AN35" s="208"/>
      <c r="AO35" s="208"/>
      <c r="AP35" s="157"/>
      <c r="AQ35" s="216">
        <v>17710</v>
      </c>
      <c r="AR35" s="208"/>
      <c r="AS35" s="208"/>
      <c r="AT35" s="208"/>
      <c r="AU35" s="548">
        <f>(BB35+BD35+BF35)*AU9</f>
        <v>213.54217624999998</v>
      </c>
      <c r="AV35" s="549"/>
      <c r="AW35" s="215"/>
      <c r="AX35" s="215"/>
      <c r="AY35" s="215"/>
      <c r="AZ35" s="215"/>
      <c r="BA35" s="22"/>
      <c r="BB35" s="229">
        <f t="shared" si="3"/>
        <v>22.495</v>
      </c>
      <c r="BC35" s="379"/>
      <c r="BD35" s="535">
        <f t="shared" si="4"/>
        <v>2.2272</v>
      </c>
      <c r="BE35" s="536"/>
      <c r="BF35" s="379">
        <f t="shared" si="5"/>
        <v>2.4806250000000003</v>
      </c>
      <c r="BG35" s="379"/>
      <c r="BH35" s="13"/>
      <c r="BI35" s="13"/>
      <c r="BU35" s="13"/>
    </row>
    <row r="36" spans="1:73" ht="11.25" customHeight="1">
      <c r="A36" s="451">
        <v>3000</v>
      </c>
      <c r="B36" s="179"/>
      <c r="C36" s="581" t="s">
        <v>36</v>
      </c>
      <c r="D36" s="582"/>
      <c r="E36" s="259">
        <v>300</v>
      </c>
      <c r="F36" s="191"/>
      <c r="G36" s="190">
        <v>300</v>
      </c>
      <c r="H36" s="191"/>
      <c r="I36" s="196">
        <v>10</v>
      </c>
      <c r="J36" s="190"/>
      <c r="K36" s="196">
        <v>15</v>
      </c>
      <c r="L36" s="190"/>
      <c r="M36" s="196">
        <v>4</v>
      </c>
      <c r="N36" s="196"/>
      <c r="O36" s="196">
        <v>2000</v>
      </c>
      <c r="P36" s="190"/>
      <c r="Q36" s="201">
        <v>365</v>
      </c>
      <c r="R36" s="196"/>
      <c r="S36" s="196">
        <v>70</v>
      </c>
      <c r="T36" s="196"/>
      <c r="U36" s="196">
        <v>0</v>
      </c>
      <c r="V36" s="196"/>
      <c r="W36" s="196">
        <v>25</v>
      </c>
      <c r="X36" s="196"/>
      <c r="Y36" s="196">
        <v>35</v>
      </c>
      <c r="Z36" s="190"/>
      <c r="AA36" s="201" t="s">
        <v>134</v>
      </c>
      <c r="AB36" s="190"/>
      <c r="AC36" s="196">
        <v>8</v>
      </c>
      <c r="AD36" s="196"/>
      <c r="AE36" s="196">
        <v>288</v>
      </c>
      <c r="AF36" s="190"/>
      <c r="AG36" s="201">
        <v>370</v>
      </c>
      <c r="AH36" s="196"/>
      <c r="AI36" s="196">
        <v>690</v>
      </c>
      <c r="AJ36" s="190"/>
      <c r="AK36" s="201">
        <v>660</v>
      </c>
      <c r="AL36" s="190"/>
      <c r="AM36" s="207">
        <v>29040</v>
      </c>
      <c r="AN36" s="208"/>
      <c r="AO36" s="208"/>
      <c r="AP36" s="157"/>
      <c r="AQ36" s="216">
        <v>25200</v>
      </c>
      <c r="AR36" s="208"/>
      <c r="AS36" s="208"/>
      <c r="AT36" s="208"/>
      <c r="AU36" s="588">
        <f>(BB36+BD36+BF36)*AU9</f>
        <v>299.09461625</v>
      </c>
      <c r="AV36" s="589"/>
      <c r="AW36" s="196"/>
      <c r="AX36" s="196"/>
      <c r="AY36" s="196"/>
      <c r="AZ36" s="196"/>
      <c r="BA36" s="23"/>
      <c r="BB36" s="229">
        <f t="shared" si="3"/>
        <v>31.707</v>
      </c>
      <c r="BC36" s="379"/>
      <c r="BD36" s="535">
        <f t="shared" si="4"/>
        <v>3.0636</v>
      </c>
      <c r="BE36" s="536"/>
      <c r="BF36" s="379">
        <f t="shared" si="5"/>
        <v>3.330625</v>
      </c>
      <c r="BG36" s="379"/>
      <c r="BH36" s="13"/>
      <c r="BI36" s="13"/>
      <c r="BJ36" s="130" t="s">
        <v>673</v>
      </c>
      <c r="BK36" s="120" t="s">
        <v>674</v>
      </c>
      <c r="BL36" s="120" t="str">
        <f>BL34</f>
        <v>OD</v>
      </c>
      <c r="BM36" s="120" t="s">
        <v>675</v>
      </c>
      <c r="BN36" s="123" t="str">
        <f>BN34</f>
        <v>Y</v>
      </c>
      <c r="BO36" s="129">
        <f>BO34</f>
        <v>93</v>
      </c>
      <c r="BU36" s="13"/>
    </row>
    <row r="37" spans="1:73" ht="11.25" customHeight="1">
      <c r="A37" s="456"/>
      <c r="B37" s="457"/>
      <c r="C37" s="421"/>
      <c r="D37" s="422"/>
      <c r="E37" s="208"/>
      <c r="F37" s="157"/>
      <c r="G37" s="216"/>
      <c r="H37" s="157"/>
      <c r="I37" s="215"/>
      <c r="J37" s="216"/>
      <c r="K37" s="215"/>
      <c r="L37" s="216"/>
      <c r="M37" s="215"/>
      <c r="N37" s="215"/>
      <c r="O37" s="215"/>
      <c r="P37" s="216"/>
      <c r="Q37" s="219"/>
      <c r="R37" s="215"/>
      <c r="S37" s="215"/>
      <c r="T37" s="215"/>
      <c r="U37" s="215"/>
      <c r="V37" s="215"/>
      <c r="W37" s="215"/>
      <c r="X37" s="215"/>
      <c r="Y37" s="215"/>
      <c r="Z37" s="216"/>
      <c r="AA37" s="219"/>
      <c r="AB37" s="215"/>
      <c r="AC37" s="215"/>
      <c r="AD37" s="215"/>
      <c r="AE37" s="215"/>
      <c r="AF37" s="216"/>
      <c r="AG37" s="219"/>
      <c r="AH37" s="215"/>
      <c r="AI37" s="215"/>
      <c r="AJ37" s="216"/>
      <c r="AK37" s="219"/>
      <c r="AL37" s="216"/>
      <c r="AM37" s="219"/>
      <c r="AN37" s="215"/>
      <c r="AO37" s="215"/>
      <c r="AP37" s="215"/>
      <c r="AQ37" s="215"/>
      <c r="AR37" s="215"/>
      <c r="AS37" s="215"/>
      <c r="AT37" s="216"/>
      <c r="AU37" s="219"/>
      <c r="AV37" s="215"/>
      <c r="AW37" s="215"/>
      <c r="AX37" s="215"/>
      <c r="AY37" s="215"/>
      <c r="AZ37" s="215"/>
      <c r="BA37" s="22"/>
      <c r="BB37" s="13"/>
      <c r="BC37" s="13"/>
      <c r="BD37" s="13"/>
      <c r="BE37" s="13"/>
      <c r="BF37" s="13"/>
      <c r="BG37" s="13"/>
      <c r="BH37" s="13"/>
      <c r="BI37" s="13"/>
      <c r="BQ37" s="125" t="str">
        <f>BM28</f>
        <v>a</v>
      </c>
      <c r="BR37" s="129">
        <f>BL28</f>
        <v>91</v>
      </c>
      <c r="BU37" s="13"/>
    </row>
    <row r="38" spans="1:73" ht="11.25" customHeight="1">
      <c r="A38" s="456"/>
      <c r="B38" s="457"/>
      <c r="C38" s="421"/>
      <c r="D38" s="422"/>
      <c r="E38" s="208"/>
      <c r="F38" s="157"/>
      <c r="G38" s="216"/>
      <c r="H38" s="157"/>
      <c r="I38" s="215"/>
      <c r="J38" s="216"/>
      <c r="K38" s="215"/>
      <c r="L38" s="216"/>
      <c r="M38" s="215"/>
      <c r="N38" s="215"/>
      <c r="O38" s="215"/>
      <c r="P38" s="216"/>
      <c r="Q38" s="219"/>
      <c r="R38" s="215"/>
      <c r="S38" s="215"/>
      <c r="T38" s="215"/>
      <c r="U38" s="215"/>
      <c r="V38" s="215"/>
      <c r="W38" s="215"/>
      <c r="X38" s="215"/>
      <c r="Y38" s="215"/>
      <c r="Z38" s="216"/>
      <c r="AA38" s="219"/>
      <c r="AB38" s="215"/>
      <c r="AC38" s="215"/>
      <c r="AD38" s="215"/>
      <c r="AE38" s="215"/>
      <c r="AF38" s="216"/>
      <c r="AG38" s="219"/>
      <c r="AH38" s="215"/>
      <c r="AI38" s="215"/>
      <c r="AJ38" s="216"/>
      <c r="AK38" s="219"/>
      <c r="AL38" s="216"/>
      <c r="AM38" s="219"/>
      <c r="AN38" s="215"/>
      <c r="AO38" s="215"/>
      <c r="AP38" s="215"/>
      <c r="AQ38" s="215"/>
      <c r="AR38" s="215"/>
      <c r="AS38" s="215"/>
      <c r="AT38" s="216"/>
      <c r="AU38" s="219"/>
      <c r="AV38" s="215"/>
      <c r="AW38" s="215"/>
      <c r="AX38" s="215"/>
      <c r="AY38" s="215"/>
      <c r="AZ38" s="215"/>
      <c r="BA38" s="22"/>
      <c r="BB38" s="13"/>
      <c r="BC38" s="13"/>
      <c r="BD38" s="13"/>
      <c r="BE38" s="13"/>
      <c r="BF38" s="13"/>
      <c r="BG38" s="13"/>
      <c r="BH38" s="13"/>
      <c r="BI38" s="13"/>
      <c r="BU38" s="13"/>
    </row>
    <row r="39" spans="1:73" ht="11.25" customHeight="1">
      <c r="A39" s="460"/>
      <c r="B39" s="461"/>
      <c r="C39" s="592"/>
      <c r="D39" s="593"/>
      <c r="E39" s="365"/>
      <c r="F39" s="162"/>
      <c r="G39" s="235"/>
      <c r="H39" s="162"/>
      <c r="I39" s="233"/>
      <c r="J39" s="235"/>
      <c r="K39" s="233"/>
      <c r="L39" s="235"/>
      <c r="M39" s="233"/>
      <c r="N39" s="233"/>
      <c r="O39" s="233"/>
      <c r="P39" s="235"/>
      <c r="Q39" s="237"/>
      <c r="R39" s="233"/>
      <c r="S39" s="233"/>
      <c r="T39" s="233"/>
      <c r="U39" s="233"/>
      <c r="V39" s="233"/>
      <c r="W39" s="233"/>
      <c r="X39" s="233"/>
      <c r="Y39" s="233"/>
      <c r="Z39" s="235"/>
      <c r="AA39" s="237"/>
      <c r="AB39" s="233"/>
      <c r="AC39" s="233"/>
      <c r="AD39" s="233"/>
      <c r="AE39" s="233"/>
      <c r="AF39" s="235"/>
      <c r="AG39" s="237"/>
      <c r="AH39" s="233"/>
      <c r="AI39" s="233"/>
      <c r="AJ39" s="235"/>
      <c r="AK39" s="237"/>
      <c r="AL39" s="235"/>
      <c r="AM39" s="237"/>
      <c r="AN39" s="233"/>
      <c r="AO39" s="233"/>
      <c r="AP39" s="233"/>
      <c r="AQ39" s="233"/>
      <c r="AR39" s="233"/>
      <c r="AS39" s="233"/>
      <c r="AT39" s="235"/>
      <c r="AU39" s="237"/>
      <c r="AV39" s="233"/>
      <c r="AW39" s="233"/>
      <c r="AX39" s="233"/>
      <c r="AY39" s="233"/>
      <c r="AZ39" s="233"/>
      <c r="BA39" s="17"/>
      <c r="BB39" s="13"/>
      <c r="BC39" s="13"/>
      <c r="BD39" s="13"/>
      <c r="BE39" s="13"/>
      <c r="BF39" s="13"/>
      <c r="BG39" s="13"/>
      <c r="BH39" s="13"/>
      <c r="BI39" s="13"/>
      <c r="BU39" s="13"/>
    </row>
    <row r="40" spans="1:73" ht="11.25" customHeight="1">
      <c r="A40" s="71" t="s">
        <v>296</v>
      </c>
      <c r="B40" s="8"/>
      <c r="C40" s="72" t="s">
        <v>297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3"/>
      <c r="BR40" s="123" t="str">
        <f>BQ32</f>
        <v>Z</v>
      </c>
      <c r="BS40" s="126">
        <f>BR32</f>
        <v>21</v>
      </c>
      <c r="BU40" s="13"/>
    </row>
    <row r="41" spans="1:73" ht="11.25" customHeight="1">
      <c r="A41" s="6" t="s">
        <v>4</v>
      </c>
      <c r="B41" s="1"/>
      <c r="C41" s="11" t="s">
        <v>298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3"/>
      <c r="BU41" s="1"/>
    </row>
    <row r="42" spans="1:73" ht="11.25" customHeight="1">
      <c r="A42" s="6" t="s">
        <v>4</v>
      </c>
      <c r="B42" s="1"/>
      <c r="C42" s="11" t="s">
        <v>299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3"/>
      <c r="BU42" s="1"/>
    </row>
    <row r="43" spans="1:73" ht="11.25" customHeight="1">
      <c r="A43" s="6" t="s">
        <v>4</v>
      </c>
      <c r="B43" s="1"/>
      <c r="C43" s="11" t="s">
        <v>461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P43" s="123" t="str">
        <f>BR40</f>
        <v>Z</v>
      </c>
      <c r="BU43" s="1"/>
    </row>
    <row r="44" spans="1:73" ht="11.25" customHeight="1">
      <c r="A44" s="9" t="s">
        <v>4</v>
      </c>
      <c r="B44" s="10"/>
      <c r="C44" s="12" t="s">
        <v>462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U44" s="1"/>
    </row>
    <row r="45" spans="1:73" ht="11.25" customHeight="1">
      <c r="A45" s="1" t="s">
        <v>300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27</v>
      </c>
      <c r="BI45" s="1"/>
      <c r="BU45" s="1"/>
    </row>
  </sheetData>
  <mergeCells count="871">
    <mergeCell ref="BI24:BM24"/>
    <mergeCell ref="AI9:AJ9"/>
    <mergeCell ref="AG9:AH9"/>
    <mergeCell ref="BF18:BG18"/>
    <mergeCell ref="BB21:BC21"/>
    <mergeCell ref="BD21:BE21"/>
    <mergeCell ref="BF21:BG21"/>
    <mergeCell ref="BB19:BC19"/>
    <mergeCell ref="BD19:BE19"/>
    <mergeCell ref="BF19:BG19"/>
    <mergeCell ref="BB20:BC20"/>
    <mergeCell ref="BD20:BE20"/>
    <mergeCell ref="BF20:BG20"/>
    <mergeCell ref="BB16:BC16"/>
    <mergeCell ref="BD16:BE16"/>
    <mergeCell ref="BF16:BG16"/>
    <mergeCell ref="BB17:BC17"/>
    <mergeCell ref="BD17:BE17"/>
    <mergeCell ref="BF17:BG17"/>
    <mergeCell ref="BB18:BC18"/>
    <mergeCell ref="BB13:BC13"/>
    <mergeCell ref="BD13:BE13"/>
    <mergeCell ref="BF13:BG13"/>
    <mergeCell ref="BD18:BE18"/>
    <mergeCell ref="BB14:BC14"/>
    <mergeCell ref="BD14:BE14"/>
    <mergeCell ref="BF14:BG14"/>
    <mergeCell ref="BB15:BC15"/>
    <mergeCell ref="BD15:BE15"/>
    <mergeCell ref="BF15:BG15"/>
    <mergeCell ref="BB11:BC11"/>
    <mergeCell ref="BD11:BE11"/>
    <mergeCell ref="BF11:BG11"/>
    <mergeCell ref="BB12:BC12"/>
    <mergeCell ref="BD12:BE12"/>
    <mergeCell ref="BF12:BG12"/>
    <mergeCell ref="AE12:AF12"/>
    <mergeCell ref="AG12:AH12"/>
    <mergeCell ref="AI12:AJ12"/>
    <mergeCell ref="BB8:BG8"/>
    <mergeCell ref="BB9:BC9"/>
    <mergeCell ref="BD9:BE9"/>
    <mergeCell ref="BF9:BG9"/>
    <mergeCell ref="BB10:BC10"/>
    <mergeCell ref="BD10:BE10"/>
    <mergeCell ref="BF10:BG10"/>
    <mergeCell ref="O12:P12"/>
    <mergeCell ref="AA10:AB10"/>
    <mergeCell ref="W10:X10"/>
    <mergeCell ref="AA11:AB11"/>
    <mergeCell ref="S10:T10"/>
    <mergeCell ref="Q10:R10"/>
    <mergeCell ref="Y12:Z12"/>
    <mergeCell ref="Q12:R12"/>
    <mergeCell ref="S12:T12"/>
    <mergeCell ref="U12:V12"/>
    <mergeCell ref="AC31:AD31"/>
    <mergeCell ref="AA31:AB31"/>
    <mergeCell ref="W31:X31"/>
    <mergeCell ref="Q31:R31"/>
    <mergeCell ref="U31:V31"/>
    <mergeCell ref="Y31:Z31"/>
    <mergeCell ref="AC12:AD12"/>
    <mergeCell ref="E10:F10"/>
    <mergeCell ref="C12:D12"/>
    <mergeCell ref="A10:B10"/>
    <mergeCell ref="C10:D10"/>
    <mergeCell ref="A11:B11"/>
    <mergeCell ref="C11:D11"/>
    <mergeCell ref="AA12:AB12"/>
    <mergeCell ref="I10:J10"/>
    <mergeCell ref="E12:F12"/>
    <mergeCell ref="AA36:AB36"/>
    <mergeCell ref="I35:J35"/>
    <mergeCell ref="AY36:AZ36"/>
    <mergeCell ref="K36:L36"/>
    <mergeCell ref="AU36:AV36"/>
    <mergeCell ref="AW36:AX36"/>
    <mergeCell ref="Q36:R36"/>
    <mergeCell ref="S36:T36"/>
    <mergeCell ref="O36:P36"/>
    <mergeCell ref="AC36:AD36"/>
    <mergeCell ref="E36:F36"/>
    <mergeCell ref="G36:H36"/>
    <mergeCell ref="O35:P35"/>
    <mergeCell ref="W36:X36"/>
    <mergeCell ref="E35:F35"/>
    <mergeCell ref="G35:H35"/>
    <mergeCell ref="K35:L35"/>
    <mergeCell ref="S35:T35"/>
    <mergeCell ref="U36:V36"/>
    <mergeCell ref="AY34:AZ34"/>
    <mergeCell ref="AK34:AL34"/>
    <mergeCell ref="AU34:AV34"/>
    <mergeCell ref="AY35:AZ35"/>
    <mergeCell ref="AK35:AL35"/>
    <mergeCell ref="AU35:AV35"/>
    <mergeCell ref="AM35:AP35"/>
    <mergeCell ref="AW34:AX34"/>
    <mergeCell ref="AW35:AX35"/>
    <mergeCell ref="K34:L34"/>
    <mergeCell ref="U34:V34"/>
    <mergeCell ref="W34:X34"/>
    <mergeCell ref="AA34:AB34"/>
    <mergeCell ref="O34:P34"/>
    <mergeCell ref="A34:B34"/>
    <mergeCell ref="C34:D34"/>
    <mergeCell ref="E34:F34"/>
    <mergeCell ref="G34:H34"/>
    <mergeCell ref="E33:F33"/>
    <mergeCell ref="G33:H33"/>
    <mergeCell ref="AY33:AZ33"/>
    <mergeCell ref="AU33:AV33"/>
    <mergeCell ref="S33:T33"/>
    <mergeCell ref="K33:L33"/>
    <mergeCell ref="AC33:AD33"/>
    <mergeCell ref="AA33:AB33"/>
    <mergeCell ref="U33:V33"/>
    <mergeCell ref="AW33:AX33"/>
    <mergeCell ref="AW32:AX32"/>
    <mergeCell ref="AY32:AZ32"/>
    <mergeCell ref="AK32:AL32"/>
    <mergeCell ref="AU32:AV32"/>
    <mergeCell ref="AY31:AZ31"/>
    <mergeCell ref="AK31:AL31"/>
    <mergeCell ref="AU31:AV31"/>
    <mergeCell ref="AM31:AP31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AY38:AZ38"/>
    <mergeCell ref="AK38:AL38"/>
    <mergeCell ref="AM38:AN38"/>
    <mergeCell ref="AO38:AP38"/>
    <mergeCell ref="AS38:AT38"/>
    <mergeCell ref="AU38:AV38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E37:F37"/>
    <mergeCell ref="G37:H37"/>
    <mergeCell ref="Q37:R37"/>
    <mergeCell ref="Q30:R30"/>
    <mergeCell ref="Q32:R32"/>
    <mergeCell ref="Q34:R34"/>
    <mergeCell ref="Q35:R35"/>
    <mergeCell ref="M34:N34"/>
    <mergeCell ref="M35:N35"/>
    <mergeCell ref="M36:N36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E18:F18"/>
    <mergeCell ref="G18:H18"/>
    <mergeCell ref="I18:J18"/>
    <mergeCell ref="O18:P18"/>
    <mergeCell ref="AY39:AZ39"/>
    <mergeCell ref="AM39:AN39"/>
    <mergeCell ref="AO39:AP39"/>
    <mergeCell ref="AS39:AT39"/>
    <mergeCell ref="AC35:AD35"/>
    <mergeCell ref="AC34:AD34"/>
    <mergeCell ref="AU39:AV39"/>
    <mergeCell ref="AW39:AX39"/>
    <mergeCell ref="AS37:AT37"/>
    <mergeCell ref="AU37:AV37"/>
    <mergeCell ref="AW37:AX37"/>
    <mergeCell ref="AE39:AF39"/>
    <mergeCell ref="AG39:AH39"/>
    <mergeCell ref="AI39:AJ39"/>
    <mergeCell ref="AU30:AV30"/>
    <mergeCell ref="AW30:AX30"/>
    <mergeCell ref="AY30:AZ30"/>
    <mergeCell ref="AC30:AD30"/>
    <mergeCell ref="AK30:AL30"/>
    <mergeCell ref="AE30:AF30"/>
    <mergeCell ref="AG30:AH30"/>
    <mergeCell ref="AI30:AJ30"/>
    <mergeCell ref="O30:P30"/>
    <mergeCell ref="K30:L30"/>
    <mergeCell ref="I30:J30"/>
    <mergeCell ref="U30:V30"/>
    <mergeCell ref="A30:B30"/>
    <mergeCell ref="C30:D30"/>
    <mergeCell ref="E30:F30"/>
    <mergeCell ref="G30:H30"/>
    <mergeCell ref="W39:X39"/>
    <mergeCell ref="AA39:AB39"/>
    <mergeCell ref="AC39:AD39"/>
    <mergeCell ref="K39:L39"/>
    <mergeCell ref="O39:P39"/>
    <mergeCell ref="Q39:R39"/>
    <mergeCell ref="S39:T39"/>
    <mergeCell ref="Y39:Z39"/>
    <mergeCell ref="AY29:AZ29"/>
    <mergeCell ref="AM29:AP29"/>
    <mergeCell ref="AQ29:AT29"/>
    <mergeCell ref="A39:B39"/>
    <mergeCell ref="C39:D39"/>
    <mergeCell ref="E39:F39"/>
    <mergeCell ref="G39:H39"/>
    <mergeCell ref="I39:J39"/>
    <mergeCell ref="AK39:AL39"/>
    <mergeCell ref="U39:V39"/>
    <mergeCell ref="U29:V29"/>
    <mergeCell ref="W29:X29"/>
    <mergeCell ref="AA29:AB29"/>
    <mergeCell ref="K29:L29"/>
    <mergeCell ref="Q29:R29"/>
    <mergeCell ref="S29:T29"/>
    <mergeCell ref="AW28:AX28"/>
    <mergeCell ref="AY28:AZ28"/>
    <mergeCell ref="A29:B29"/>
    <mergeCell ref="C29:D29"/>
    <mergeCell ref="E29:F29"/>
    <mergeCell ref="G29:H29"/>
    <mergeCell ref="I29:J29"/>
    <mergeCell ref="O29:P29"/>
    <mergeCell ref="AC29:AD29"/>
    <mergeCell ref="AK29:AL29"/>
    <mergeCell ref="AU28:AV28"/>
    <mergeCell ref="AK28:AL28"/>
    <mergeCell ref="U28:V28"/>
    <mergeCell ref="W28:X28"/>
    <mergeCell ref="AA28:AB28"/>
    <mergeCell ref="I28:J28"/>
    <mergeCell ref="O28:P28"/>
    <mergeCell ref="AC28:AD28"/>
    <mergeCell ref="K28:L28"/>
    <mergeCell ref="Q28:R28"/>
    <mergeCell ref="S28:T28"/>
    <mergeCell ref="A28:B28"/>
    <mergeCell ref="C28:D28"/>
    <mergeCell ref="E28:F28"/>
    <mergeCell ref="G28:H28"/>
    <mergeCell ref="K27:L27"/>
    <mergeCell ref="Q27:R27"/>
    <mergeCell ref="S27:T27"/>
    <mergeCell ref="AY27:AZ27"/>
    <mergeCell ref="AM27:AP27"/>
    <mergeCell ref="AQ27:AT27"/>
    <mergeCell ref="AE27:AF27"/>
    <mergeCell ref="AG27:AH27"/>
    <mergeCell ref="AI27:AJ27"/>
    <mergeCell ref="AW26:AX26"/>
    <mergeCell ref="AY26:AZ26"/>
    <mergeCell ref="A27:B27"/>
    <mergeCell ref="C27:D27"/>
    <mergeCell ref="E27:F27"/>
    <mergeCell ref="G27:H27"/>
    <mergeCell ref="I27:J27"/>
    <mergeCell ref="O27:P27"/>
    <mergeCell ref="AC27:AD27"/>
    <mergeCell ref="AK27:AL27"/>
    <mergeCell ref="K26:L26"/>
    <mergeCell ref="AE26:AF26"/>
    <mergeCell ref="AG26:AH26"/>
    <mergeCell ref="AU26:AV26"/>
    <mergeCell ref="AK26:AL26"/>
    <mergeCell ref="U26:V26"/>
    <mergeCell ref="W26:X26"/>
    <mergeCell ref="AA26:AB26"/>
    <mergeCell ref="AI26:AJ26"/>
    <mergeCell ref="Q26:R26"/>
    <mergeCell ref="AY25:AZ25"/>
    <mergeCell ref="AM25:AP25"/>
    <mergeCell ref="AQ25:AT25"/>
    <mergeCell ref="A26:B26"/>
    <mergeCell ref="C26:D26"/>
    <mergeCell ref="E26:F26"/>
    <mergeCell ref="G26:H26"/>
    <mergeCell ref="I26:J26"/>
    <mergeCell ref="O26:P26"/>
    <mergeCell ref="AC26:AD26"/>
    <mergeCell ref="I25:J25"/>
    <mergeCell ref="O25:P25"/>
    <mergeCell ref="AC25:AD25"/>
    <mergeCell ref="AK25:AL25"/>
    <mergeCell ref="U25:V25"/>
    <mergeCell ref="W25:X25"/>
    <mergeCell ref="AA25:AB25"/>
    <mergeCell ref="K25:L25"/>
    <mergeCell ref="Q25:R25"/>
    <mergeCell ref="S25:T25"/>
    <mergeCell ref="A25:B25"/>
    <mergeCell ref="C25:D25"/>
    <mergeCell ref="E25:F25"/>
    <mergeCell ref="G25:H25"/>
    <mergeCell ref="AU24:AV24"/>
    <mergeCell ref="AW24:AX24"/>
    <mergeCell ref="AY24:AZ24"/>
    <mergeCell ref="AM24:AN24"/>
    <mergeCell ref="AO24:AP24"/>
    <mergeCell ref="AS24:AT24"/>
    <mergeCell ref="AQ24:AR24"/>
    <mergeCell ref="I24:J24"/>
    <mergeCell ref="AC24:AD24"/>
    <mergeCell ref="AK24:AL24"/>
    <mergeCell ref="W24:X24"/>
    <mergeCell ref="AA24:AB24"/>
    <mergeCell ref="K24:L24"/>
    <mergeCell ref="AE24:AF24"/>
    <mergeCell ref="AG24:AH24"/>
    <mergeCell ref="AI24:AJ24"/>
    <mergeCell ref="A24:B24"/>
    <mergeCell ref="C24:D24"/>
    <mergeCell ref="E24:F24"/>
    <mergeCell ref="G24:H24"/>
    <mergeCell ref="AU23:AV23"/>
    <mergeCell ref="AW23:AX23"/>
    <mergeCell ref="AY23:AZ23"/>
    <mergeCell ref="AM23:AN23"/>
    <mergeCell ref="AO23:AP23"/>
    <mergeCell ref="AS23:AT23"/>
    <mergeCell ref="AQ23:AR23"/>
    <mergeCell ref="K22:L22"/>
    <mergeCell ref="A23:B23"/>
    <mergeCell ref="C23:D23"/>
    <mergeCell ref="E23:F23"/>
    <mergeCell ref="G23:H23"/>
    <mergeCell ref="K23:L23"/>
    <mergeCell ref="I22:J22"/>
    <mergeCell ref="I23:J23"/>
    <mergeCell ref="AU22:AV22"/>
    <mergeCell ref="AW22:AX22"/>
    <mergeCell ref="AY22:AZ22"/>
    <mergeCell ref="AM22:AN22"/>
    <mergeCell ref="AO22:AP22"/>
    <mergeCell ref="AS22:AT22"/>
    <mergeCell ref="AQ22:AR22"/>
    <mergeCell ref="AU21:AV21"/>
    <mergeCell ref="A22:B22"/>
    <mergeCell ref="C22:D22"/>
    <mergeCell ref="E22:F22"/>
    <mergeCell ref="G22:H22"/>
    <mergeCell ref="Q22:R22"/>
    <mergeCell ref="S22:T22"/>
    <mergeCell ref="O22:P22"/>
    <mergeCell ref="AC22:AD22"/>
    <mergeCell ref="AK22:AL22"/>
    <mergeCell ref="A21:B21"/>
    <mergeCell ref="C21:D21"/>
    <mergeCell ref="E21:F21"/>
    <mergeCell ref="G21:H21"/>
    <mergeCell ref="A20:B20"/>
    <mergeCell ref="C20:D20"/>
    <mergeCell ref="E20:F20"/>
    <mergeCell ref="G20:H20"/>
    <mergeCell ref="AU20:AV20"/>
    <mergeCell ref="AY17:AZ17"/>
    <mergeCell ref="AW12:AX12"/>
    <mergeCell ref="AY14:AZ14"/>
    <mergeCell ref="AW13:AX13"/>
    <mergeCell ref="AY13:AZ13"/>
    <mergeCell ref="AW15:AX15"/>
    <mergeCell ref="AW18:AX18"/>
    <mergeCell ref="AY12:AZ12"/>
    <mergeCell ref="AW17:AX17"/>
    <mergeCell ref="AW14:AX14"/>
    <mergeCell ref="AY15:AZ15"/>
    <mergeCell ref="AC16:AD16"/>
    <mergeCell ref="AK14:AL14"/>
    <mergeCell ref="AU14:AV14"/>
    <mergeCell ref="AE15:AF15"/>
    <mergeCell ref="AG15:AH15"/>
    <mergeCell ref="AI15:AJ15"/>
    <mergeCell ref="AE16:AF16"/>
    <mergeCell ref="AG16:AH16"/>
    <mergeCell ref="AY18:AZ18"/>
    <mergeCell ref="AK18:AL18"/>
    <mergeCell ref="AY16:AZ16"/>
    <mergeCell ref="AU16:AV16"/>
    <mergeCell ref="AK17:AL17"/>
    <mergeCell ref="AU18:AV18"/>
    <mergeCell ref="AM16:AP16"/>
    <mergeCell ref="AQ16:AT16"/>
    <mergeCell ref="AK16:AL16"/>
    <mergeCell ref="AW16:AX16"/>
    <mergeCell ref="AU12:AV12"/>
    <mergeCell ref="K12:L12"/>
    <mergeCell ref="K11:L11"/>
    <mergeCell ref="AC15:AD15"/>
    <mergeCell ref="K13:L13"/>
    <mergeCell ref="AU13:AV13"/>
    <mergeCell ref="O13:P13"/>
    <mergeCell ref="AC13:AD13"/>
    <mergeCell ref="O15:P15"/>
    <mergeCell ref="S11:T11"/>
    <mergeCell ref="AY21:AZ21"/>
    <mergeCell ref="K10:L10"/>
    <mergeCell ref="O10:P10"/>
    <mergeCell ref="Z3:AQ3"/>
    <mergeCell ref="Z4:AQ4"/>
    <mergeCell ref="AC10:AD10"/>
    <mergeCell ref="O11:P11"/>
    <mergeCell ref="AK11:AL11"/>
    <mergeCell ref="AK10:AL10"/>
    <mergeCell ref="AU15:AV15"/>
    <mergeCell ref="AY37:AZ37"/>
    <mergeCell ref="AW38:AX38"/>
    <mergeCell ref="K15:L15"/>
    <mergeCell ref="AW19:AX19"/>
    <mergeCell ref="AY19:AZ19"/>
    <mergeCell ref="AU17:AV17"/>
    <mergeCell ref="AY20:AZ20"/>
    <mergeCell ref="AW21:AX21"/>
    <mergeCell ref="AW20:AX20"/>
    <mergeCell ref="AU19:AV19"/>
    <mergeCell ref="E19:F19"/>
    <mergeCell ref="G19:H19"/>
    <mergeCell ref="W19:X19"/>
    <mergeCell ref="K19:L19"/>
    <mergeCell ref="AC19:AD19"/>
    <mergeCell ref="O19:P19"/>
    <mergeCell ref="AM19:AP19"/>
    <mergeCell ref="AE19:AF19"/>
    <mergeCell ref="AG19:AH19"/>
    <mergeCell ref="AI19:AJ19"/>
    <mergeCell ref="AK19:AL19"/>
    <mergeCell ref="O17:P17"/>
    <mergeCell ref="I19:J19"/>
    <mergeCell ref="K17:L17"/>
    <mergeCell ref="K18:L18"/>
    <mergeCell ref="I17:J17"/>
    <mergeCell ref="I20:J20"/>
    <mergeCell ref="O20:P20"/>
    <mergeCell ref="K20:L20"/>
    <mergeCell ref="K21:L21"/>
    <mergeCell ref="I21:J21"/>
    <mergeCell ref="I15:J15"/>
    <mergeCell ref="K16:L16"/>
    <mergeCell ref="U20:V20"/>
    <mergeCell ref="W20:X20"/>
    <mergeCell ref="O16:P16"/>
    <mergeCell ref="S18:T18"/>
    <mergeCell ref="Q20:R20"/>
    <mergeCell ref="Q19:R19"/>
    <mergeCell ref="U19:V19"/>
    <mergeCell ref="Q18:R18"/>
    <mergeCell ref="AI11:AJ11"/>
    <mergeCell ref="K14:L14"/>
    <mergeCell ref="A1:AQ2"/>
    <mergeCell ref="G11:H11"/>
    <mergeCell ref="O14:P14"/>
    <mergeCell ref="AC14:AD14"/>
    <mergeCell ref="W13:X13"/>
    <mergeCell ref="AA13:AB13"/>
    <mergeCell ref="I11:J11"/>
    <mergeCell ref="I12:J12"/>
    <mergeCell ref="AU1:BA1"/>
    <mergeCell ref="AY3:AZ3"/>
    <mergeCell ref="AR4:AT4"/>
    <mergeCell ref="AR3:AT3"/>
    <mergeCell ref="AU3:AV3"/>
    <mergeCell ref="AW3:AX3"/>
    <mergeCell ref="AU2:BA2"/>
    <mergeCell ref="AR1:AT1"/>
    <mergeCell ref="I13:J13"/>
    <mergeCell ref="A3:C3"/>
    <mergeCell ref="A4:C4"/>
    <mergeCell ref="W3:Y3"/>
    <mergeCell ref="W4:Y4"/>
    <mergeCell ref="D3:V3"/>
    <mergeCell ref="D4:O4"/>
    <mergeCell ref="P4:V4"/>
    <mergeCell ref="A8:B8"/>
    <mergeCell ref="C8:D9"/>
    <mergeCell ref="E11:F11"/>
    <mergeCell ref="G12:H12"/>
    <mergeCell ref="A12:B12"/>
    <mergeCell ref="A14:B14"/>
    <mergeCell ref="E13:F13"/>
    <mergeCell ref="G10:H10"/>
    <mergeCell ref="A18:B18"/>
    <mergeCell ref="C18:D18"/>
    <mergeCell ref="A19:B19"/>
    <mergeCell ref="C19:D19"/>
    <mergeCell ref="E14:F14"/>
    <mergeCell ref="A17:B17"/>
    <mergeCell ref="C17:D17"/>
    <mergeCell ref="E15:F15"/>
    <mergeCell ref="E17:F17"/>
    <mergeCell ref="E16:F16"/>
    <mergeCell ref="A16:B16"/>
    <mergeCell ref="C16:D16"/>
    <mergeCell ref="A15:B15"/>
    <mergeCell ref="C15:D15"/>
    <mergeCell ref="S20:T20"/>
    <mergeCell ref="Y20:Z20"/>
    <mergeCell ref="S19:T19"/>
    <mergeCell ref="G13:H13"/>
    <mergeCell ref="G15:H15"/>
    <mergeCell ref="G17:H17"/>
    <mergeCell ref="G14:H14"/>
    <mergeCell ref="I14:J14"/>
    <mergeCell ref="I16:J16"/>
    <mergeCell ref="Q16:R16"/>
    <mergeCell ref="G16:H16"/>
    <mergeCell ref="S14:T14"/>
    <mergeCell ref="AA14:AB14"/>
    <mergeCell ref="AC20:AD20"/>
    <mergeCell ref="U18:V18"/>
    <mergeCell ref="W18:X18"/>
    <mergeCell ref="S17:T17"/>
    <mergeCell ref="U17:V17"/>
    <mergeCell ref="W17:X17"/>
    <mergeCell ref="AA18:AB18"/>
    <mergeCell ref="AA38:AB38"/>
    <mergeCell ref="AC38:AD38"/>
    <mergeCell ref="AE38:AF38"/>
    <mergeCell ref="A7:B7"/>
    <mergeCell ref="AA17:AB17"/>
    <mergeCell ref="Q17:R17"/>
    <mergeCell ref="AC17:AD17"/>
    <mergeCell ref="C14:D14"/>
    <mergeCell ref="A13:B13"/>
    <mergeCell ref="C13:D13"/>
    <mergeCell ref="AE37:AF37"/>
    <mergeCell ref="AG37:AH37"/>
    <mergeCell ref="AI37:AJ37"/>
    <mergeCell ref="AG38:AH38"/>
    <mergeCell ref="AI38:AJ38"/>
    <mergeCell ref="AK33:AL33"/>
    <mergeCell ref="U14:V14"/>
    <mergeCell ref="AA16:AB16"/>
    <mergeCell ref="AC18:AD18"/>
    <mergeCell ref="AA22:AB22"/>
    <mergeCell ref="AE22:AF22"/>
    <mergeCell ref="AG22:AH22"/>
    <mergeCell ref="AI22:AJ22"/>
    <mergeCell ref="AC23:AD23"/>
    <mergeCell ref="AK23:AL23"/>
    <mergeCell ref="AK37:AL37"/>
    <mergeCell ref="AM37:AN37"/>
    <mergeCell ref="AO37:AP37"/>
    <mergeCell ref="AK36:AL36"/>
    <mergeCell ref="AE35:AF35"/>
    <mergeCell ref="AG35:AH35"/>
    <mergeCell ref="AI35:AJ35"/>
    <mergeCell ref="AE36:AF36"/>
    <mergeCell ref="AG36:AH36"/>
    <mergeCell ref="AI36:AJ36"/>
    <mergeCell ref="AE33:AF33"/>
    <mergeCell ref="AG33:AH33"/>
    <mergeCell ref="AI33:AJ33"/>
    <mergeCell ref="AE34:AF34"/>
    <mergeCell ref="AG34:AH34"/>
    <mergeCell ref="AI34:AJ34"/>
    <mergeCell ref="AC32:AD32"/>
    <mergeCell ref="AE32:AF32"/>
    <mergeCell ref="AG32:AH32"/>
    <mergeCell ref="AI32:AJ32"/>
    <mergeCell ref="AE31:AF31"/>
    <mergeCell ref="AG31:AH31"/>
    <mergeCell ref="AI31:AJ31"/>
    <mergeCell ref="AI28:AJ28"/>
    <mergeCell ref="AE29:AF29"/>
    <mergeCell ref="AG29:AH29"/>
    <mergeCell ref="AI29:AJ29"/>
    <mergeCell ref="AE28:AF28"/>
    <mergeCell ref="AG28:AH28"/>
    <mergeCell ref="AE25:AF25"/>
    <mergeCell ref="AG25:AH25"/>
    <mergeCell ref="AI25:AJ25"/>
    <mergeCell ref="AC21:AD21"/>
    <mergeCell ref="AE21:AF21"/>
    <mergeCell ref="AG21:AH21"/>
    <mergeCell ref="AI21:AJ21"/>
    <mergeCell ref="AE23:AF23"/>
    <mergeCell ref="AG23:AH23"/>
    <mergeCell ref="AI23:AJ23"/>
    <mergeCell ref="AE20:AF20"/>
    <mergeCell ref="AG20:AH20"/>
    <mergeCell ref="AI20:AJ20"/>
    <mergeCell ref="AE17:AF17"/>
    <mergeCell ref="AG17:AH17"/>
    <mergeCell ref="AI17:AJ17"/>
    <mergeCell ref="AE18:AF18"/>
    <mergeCell ref="AG18:AH18"/>
    <mergeCell ref="AI18:AJ18"/>
    <mergeCell ref="AI16:AJ16"/>
    <mergeCell ref="AE13:AF13"/>
    <mergeCell ref="AG13:AH13"/>
    <mergeCell ref="AI13:AJ13"/>
    <mergeCell ref="AE14:AF14"/>
    <mergeCell ref="AG14:AH14"/>
    <mergeCell ref="AI14:AJ14"/>
    <mergeCell ref="AA15:AB15"/>
    <mergeCell ref="AA19:AB19"/>
    <mergeCell ref="AA21:AB21"/>
    <mergeCell ref="AA32:AB32"/>
    <mergeCell ref="AA23:AB23"/>
    <mergeCell ref="AA27:AB27"/>
    <mergeCell ref="AA30:AB30"/>
    <mergeCell ref="AA35:AB35"/>
    <mergeCell ref="AA20:AB20"/>
    <mergeCell ref="Y36:Z36"/>
    <mergeCell ref="Y37:Z37"/>
    <mergeCell ref="Y28:Z28"/>
    <mergeCell ref="Y32:Z32"/>
    <mergeCell ref="Y29:Z29"/>
    <mergeCell ref="Y30:Z30"/>
    <mergeCell ref="Y22:Z22"/>
    <mergeCell ref="Y21:Z21"/>
    <mergeCell ref="Y38:Z38"/>
    <mergeCell ref="Y33:Z33"/>
    <mergeCell ref="Y34:Z34"/>
    <mergeCell ref="W33:X33"/>
    <mergeCell ref="W35:X35"/>
    <mergeCell ref="Y35:Z35"/>
    <mergeCell ref="W30:X30"/>
    <mergeCell ref="S32:T32"/>
    <mergeCell ref="U38:V38"/>
    <mergeCell ref="W38:X38"/>
    <mergeCell ref="U35:V35"/>
    <mergeCell ref="U32:V32"/>
    <mergeCell ref="W32:X32"/>
    <mergeCell ref="S30:T30"/>
    <mergeCell ref="S26:T26"/>
    <mergeCell ref="Y26:Z26"/>
    <mergeCell ref="Y27:Z27"/>
    <mergeCell ref="U27:V27"/>
    <mergeCell ref="W27:X27"/>
    <mergeCell ref="Q23:R23"/>
    <mergeCell ref="S23:T23"/>
    <mergeCell ref="P24:V24"/>
    <mergeCell ref="Y25:Z25"/>
    <mergeCell ref="U23:V23"/>
    <mergeCell ref="W23:X23"/>
    <mergeCell ref="Y23:Z23"/>
    <mergeCell ref="Y24:Z24"/>
    <mergeCell ref="U22:V22"/>
    <mergeCell ref="W22:X22"/>
    <mergeCell ref="Q21:R21"/>
    <mergeCell ref="S21:T21"/>
    <mergeCell ref="U21:V21"/>
    <mergeCell ref="W21:X21"/>
    <mergeCell ref="Y16:Z16"/>
    <mergeCell ref="Y17:Z17"/>
    <mergeCell ref="Y18:Z18"/>
    <mergeCell ref="Y19:Z19"/>
    <mergeCell ref="U16:V16"/>
    <mergeCell ref="W16:X16"/>
    <mergeCell ref="Q14:R14"/>
    <mergeCell ref="W14:X14"/>
    <mergeCell ref="S16:T16"/>
    <mergeCell ref="Y14:Z14"/>
    <mergeCell ref="Q15:R15"/>
    <mergeCell ref="S15:T15"/>
    <mergeCell ref="U15:V15"/>
    <mergeCell ref="Y15:Z15"/>
    <mergeCell ref="W15:X15"/>
    <mergeCell ref="Q13:R13"/>
    <mergeCell ref="S13:T13"/>
    <mergeCell ref="U13:V13"/>
    <mergeCell ref="Y13:Z13"/>
    <mergeCell ref="W12:X12"/>
    <mergeCell ref="Y9:Z9"/>
    <mergeCell ref="U11:V11"/>
    <mergeCell ref="W11:X11"/>
    <mergeCell ref="Y11:Z11"/>
    <mergeCell ref="U10:V10"/>
    <mergeCell ref="AQ37:AR37"/>
    <mergeCell ref="AQ38:AR38"/>
    <mergeCell ref="AQ39:AR39"/>
    <mergeCell ref="AG8:AJ8"/>
    <mergeCell ref="AQ10:AT10"/>
    <mergeCell ref="AM10:AP10"/>
    <mergeCell ref="AQ11:AT11"/>
    <mergeCell ref="AM11:AP11"/>
    <mergeCell ref="AM12:AP12"/>
    <mergeCell ref="AK21:AL21"/>
    <mergeCell ref="AM20:AP20"/>
    <mergeCell ref="AQ20:AT20"/>
    <mergeCell ref="AM21:AP21"/>
    <mergeCell ref="AQ21:AT21"/>
    <mergeCell ref="AK20:AL20"/>
    <mergeCell ref="AQ19:AT19"/>
    <mergeCell ref="AK15:AL15"/>
    <mergeCell ref="AM14:AP14"/>
    <mergeCell ref="AQ14:AT14"/>
    <mergeCell ref="AM15:AP15"/>
    <mergeCell ref="AQ15:AT15"/>
    <mergeCell ref="AM17:AP17"/>
    <mergeCell ref="AQ17:AT17"/>
    <mergeCell ref="AM18:AP18"/>
    <mergeCell ref="AQ18:AT18"/>
    <mergeCell ref="AK12:AL12"/>
    <mergeCell ref="AK13:AL13"/>
    <mergeCell ref="AM8:AP8"/>
    <mergeCell ref="AQ8:AT8"/>
    <mergeCell ref="AM9:AP9"/>
    <mergeCell ref="AQ9:AT9"/>
    <mergeCell ref="AQ12:AT12"/>
    <mergeCell ref="AM13:AP13"/>
    <mergeCell ref="AQ13:AT13"/>
    <mergeCell ref="AK9:AL9"/>
    <mergeCell ref="AK6:AL6"/>
    <mergeCell ref="AK7:AL7"/>
    <mergeCell ref="AM6:AT6"/>
    <mergeCell ref="AM7:AT7"/>
    <mergeCell ref="AK8:AL8"/>
    <mergeCell ref="AU9:AV9"/>
    <mergeCell ref="AU8:AV8"/>
    <mergeCell ref="AU7:AV7"/>
    <mergeCell ref="AU6:AV6"/>
    <mergeCell ref="AW6:AX6"/>
    <mergeCell ref="AW7:AX7"/>
    <mergeCell ref="AW8:AX8"/>
    <mergeCell ref="AW9:AX9"/>
    <mergeCell ref="AY6:AZ6"/>
    <mergeCell ref="AY7:AZ7"/>
    <mergeCell ref="AY8:AZ8"/>
    <mergeCell ref="AY9:AZ9"/>
    <mergeCell ref="AW10:AX10"/>
    <mergeCell ref="AW11:AX11"/>
    <mergeCell ref="AY11:AZ11"/>
    <mergeCell ref="AY10:AZ10"/>
    <mergeCell ref="AU10:AV10"/>
    <mergeCell ref="AU11:AV11"/>
    <mergeCell ref="Y10:Z10"/>
    <mergeCell ref="Q11:R11"/>
    <mergeCell ref="AE10:AF10"/>
    <mergeCell ref="AG10:AH10"/>
    <mergeCell ref="AI10:AJ10"/>
    <mergeCell ref="AC11:AD11"/>
    <mergeCell ref="AE11:AF11"/>
    <mergeCell ref="AG11:AH11"/>
    <mergeCell ref="M38:N38"/>
    <mergeCell ref="M39:N39"/>
    <mergeCell ref="O8:P8"/>
    <mergeCell ref="O9:P9"/>
    <mergeCell ref="M8:N9"/>
    <mergeCell ref="M11:N11"/>
    <mergeCell ref="M10:N10"/>
    <mergeCell ref="O23:P23"/>
    <mergeCell ref="O21:P21"/>
    <mergeCell ref="O38:P38"/>
    <mergeCell ref="M37:N37"/>
    <mergeCell ref="M30:N30"/>
    <mergeCell ref="M31:N31"/>
    <mergeCell ref="M32:N32"/>
    <mergeCell ref="M33:N33"/>
    <mergeCell ref="M26:N26"/>
    <mergeCell ref="M27:N27"/>
    <mergeCell ref="M28:N28"/>
    <mergeCell ref="M29:N29"/>
    <mergeCell ref="I37:J37"/>
    <mergeCell ref="I38:J38"/>
    <mergeCell ref="M12:N12"/>
    <mergeCell ref="M13:N13"/>
    <mergeCell ref="M14:N14"/>
    <mergeCell ref="M15:N15"/>
    <mergeCell ref="M16:N16"/>
    <mergeCell ref="M17:N17"/>
    <mergeCell ref="M18:N18"/>
    <mergeCell ref="M19:N19"/>
    <mergeCell ref="AG6:AJ7"/>
    <mergeCell ref="I33:J33"/>
    <mergeCell ref="I34:J34"/>
    <mergeCell ref="I36:J36"/>
    <mergeCell ref="M20:N20"/>
    <mergeCell ref="M21:N21"/>
    <mergeCell ref="M22:N22"/>
    <mergeCell ref="M23:N23"/>
    <mergeCell ref="M24:N24"/>
    <mergeCell ref="M25:N25"/>
    <mergeCell ref="AA6:AF7"/>
    <mergeCell ref="AA8:AB9"/>
    <mergeCell ref="AC8:AD9"/>
    <mergeCell ref="AE8:AF9"/>
    <mergeCell ref="Q6:Z7"/>
    <mergeCell ref="Q8:V8"/>
    <mergeCell ref="C6:P7"/>
    <mergeCell ref="E8:L9"/>
    <mergeCell ref="W8:X8"/>
    <mergeCell ref="Y8:Z8"/>
    <mergeCell ref="Q9:R9"/>
    <mergeCell ref="S9:T9"/>
    <mergeCell ref="U9:V9"/>
    <mergeCell ref="W9:X9"/>
    <mergeCell ref="BB25:BC25"/>
    <mergeCell ref="BD25:BE25"/>
    <mergeCell ref="BF25:BG25"/>
    <mergeCell ref="AM26:AP26"/>
    <mergeCell ref="AQ26:AT26"/>
    <mergeCell ref="BB26:BC26"/>
    <mergeCell ref="BD26:BE26"/>
    <mergeCell ref="BF26:BG26"/>
    <mergeCell ref="AU25:AV25"/>
    <mergeCell ref="AW25:AX25"/>
    <mergeCell ref="BB27:BC27"/>
    <mergeCell ref="BD27:BE27"/>
    <mergeCell ref="BF27:BG27"/>
    <mergeCell ref="AM28:AP28"/>
    <mergeCell ref="AQ28:AT28"/>
    <mergeCell ref="BB28:BC28"/>
    <mergeCell ref="BD28:BE28"/>
    <mergeCell ref="BF28:BG28"/>
    <mergeCell ref="AU27:AV27"/>
    <mergeCell ref="AW27:AX27"/>
    <mergeCell ref="BB29:BC29"/>
    <mergeCell ref="BD29:BE29"/>
    <mergeCell ref="BF29:BG29"/>
    <mergeCell ref="AM30:AP30"/>
    <mergeCell ref="AQ30:AT30"/>
    <mergeCell ref="BB30:BC30"/>
    <mergeCell ref="BD30:BE30"/>
    <mergeCell ref="BF30:BG30"/>
    <mergeCell ref="AU29:AV29"/>
    <mergeCell ref="AW29:AX29"/>
    <mergeCell ref="BB31:BC31"/>
    <mergeCell ref="BD31:BE31"/>
    <mergeCell ref="BF31:BG31"/>
    <mergeCell ref="AM32:AP32"/>
    <mergeCell ref="AQ32:AT32"/>
    <mergeCell ref="BB32:BC32"/>
    <mergeCell ref="BD32:BE32"/>
    <mergeCell ref="BF32:BG32"/>
    <mergeCell ref="AQ31:AT31"/>
    <mergeCell ref="AW31:AX31"/>
    <mergeCell ref="BF33:BG33"/>
    <mergeCell ref="AM34:AP34"/>
    <mergeCell ref="AQ34:AT34"/>
    <mergeCell ref="BB34:BC34"/>
    <mergeCell ref="BD34:BE34"/>
    <mergeCell ref="BF34:BG34"/>
    <mergeCell ref="AM33:AP33"/>
    <mergeCell ref="AQ33:AT33"/>
    <mergeCell ref="BB33:BC33"/>
    <mergeCell ref="BD33:BE33"/>
    <mergeCell ref="BB35:BC35"/>
    <mergeCell ref="BD35:BE35"/>
    <mergeCell ref="BF35:BG35"/>
    <mergeCell ref="AM36:AP36"/>
    <mergeCell ref="AQ36:AT36"/>
    <mergeCell ref="BB36:BC36"/>
    <mergeCell ref="BD36:BE36"/>
    <mergeCell ref="BF36:BG36"/>
    <mergeCell ref="AQ35:AT35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BQ45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167</v>
      </c>
      <c r="AS1" s="283"/>
      <c r="AT1" s="284"/>
      <c r="AU1" s="335" t="s">
        <v>195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168</v>
      </c>
      <c r="AS2" s="4"/>
      <c r="AT2" s="5"/>
      <c r="AU2" s="216" t="s">
        <v>196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169</v>
      </c>
      <c r="B3" s="309"/>
      <c r="C3" s="310"/>
      <c r="D3" s="287" t="s">
        <v>170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171</v>
      </c>
      <c r="X3" s="174"/>
      <c r="Y3" s="285"/>
      <c r="Z3" s="173" t="s">
        <v>172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173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174</v>
      </c>
      <c r="B4" s="170"/>
      <c r="C4" s="286"/>
      <c r="D4" s="506" t="s">
        <v>197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175</v>
      </c>
      <c r="X4" s="170"/>
      <c r="Y4" s="286"/>
      <c r="Z4" s="169" t="s">
        <v>176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177</v>
      </c>
      <c r="AS4" s="275"/>
      <c r="AT4" s="276"/>
      <c r="AU4" s="7"/>
      <c r="AV4" s="15">
        <v>1</v>
      </c>
      <c r="AW4" s="7"/>
      <c r="AX4" s="7" t="s">
        <v>178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64" t="s">
        <v>179</v>
      </c>
      <c r="B6" s="41"/>
      <c r="C6" s="491" t="s">
        <v>212</v>
      </c>
      <c r="D6" s="492"/>
      <c r="E6" s="492"/>
      <c r="F6" s="493"/>
      <c r="G6" s="606" t="s">
        <v>214</v>
      </c>
      <c r="H6" s="607"/>
      <c r="I6" s="609" t="s">
        <v>210</v>
      </c>
      <c r="J6" s="608"/>
      <c r="K6" s="608" t="s">
        <v>214</v>
      </c>
      <c r="L6" s="607"/>
      <c r="M6" s="609" t="s">
        <v>210</v>
      </c>
      <c r="N6" s="492"/>
      <c r="O6" s="492"/>
      <c r="P6" s="492"/>
      <c r="Q6" s="607" t="s">
        <v>214</v>
      </c>
      <c r="R6" s="607"/>
      <c r="S6" s="607" t="s">
        <v>1</v>
      </c>
      <c r="T6" s="607"/>
      <c r="U6" s="606" t="s">
        <v>214</v>
      </c>
      <c r="V6" s="609"/>
      <c r="W6" s="606"/>
      <c r="X6" s="611"/>
      <c r="Y6" s="491" t="s">
        <v>213</v>
      </c>
      <c r="Z6" s="492"/>
      <c r="AA6" s="492"/>
      <c r="AB6" s="492"/>
      <c r="AC6" s="492"/>
      <c r="AD6" s="493"/>
      <c r="AE6" s="608"/>
      <c r="AF6" s="607"/>
      <c r="AG6" s="607"/>
      <c r="AH6" s="609"/>
      <c r="AI6" s="606" t="s">
        <v>214</v>
      </c>
      <c r="AJ6" s="611"/>
      <c r="AK6" s="608"/>
      <c r="AL6" s="609"/>
      <c r="AM6" s="606"/>
      <c r="AN6" s="607"/>
      <c r="AO6" s="607"/>
      <c r="AP6" s="607"/>
      <c r="AQ6" s="607"/>
      <c r="AR6" s="607"/>
      <c r="AS6" s="607"/>
      <c r="AT6" s="611"/>
      <c r="AU6" s="499" t="s">
        <v>211</v>
      </c>
      <c r="AV6" s="568"/>
      <c r="AW6" s="565"/>
      <c r="AX6" s="342"/>
      <c r="AY6" s="565"/>
      <c r="AZ6" s="342"/>
      <c r="BA6" s="55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343" t="s">
        <v>180</v>
      </c>
      <c r="B7" s="487"/>
      <c r="C7" s="555"/>
      <c r="D7" s="556"/>
      <c r="E7" s="556"/>
      <c r="F7" s="612"/>
      <c r="G7" s="600" t="s">
        <v>216</v>
      </c>
      <c r="H7" s="603"/>
      <c r="I7" s="605"/>
      <c r="J7" s="604"/>
      <c r="K7" s="604" t="s">
        <v>216</v>
      </c>
      <c r="L7" s="603"/>
      <c r="M7" s="605"/>
      <c r="N7" s="556"/>
      <c r="O7" s="556"/>
      <c r="P7" s="556"/>
      <c r="Q7" s="603" t="s">
        <v>216</v>
      </c>
      <c r="R7" s="603"/>
      <c r="S7" s="610" t="s">
        <v>143</v>
      </c>
      <c r="T7" s="610"/>
      <c r="U7" s="600" t="s">
        <v>216</v>
      </c>
      <c r="V7" s="605"/>
      <c r="W7" s="600" t="s">
        <v>204</v>
      </c>
      <c r="X7" s="601"/>
      <c r="Y7" s="555"/>
      <c r="Z7" s="556"/>
      <c r="AA7" s="556"/>
      <c r="AB7" s="556"/>
      <c r="AC7" s="556"/>
      <c r="AD7" s="612"/>
      <c r="AE7" s="604" t="s">
        <v>52</v>
      </c>
      <c r="AF7" s="603"/>
      <c r="AG7" s="603" t="s">
        <v>52</v>
      </c>
      <c r="AH7" s="605"/>
      <c r="AI7" s="600" t="s">
        <v>215</v>
      </c>
      <c r="AJ7" s="601"/>
      <c r="AK7" s="604"/>
      <c r="AL7" s="605"/>
      <c r="AM7" s="600"/>
      <c r="AN7" s="603"/>
      <c r="AO7" s="603"/>
      <c r="AP7" s="603"/>
      <c r="AQ7" s="603"/>
      <c r="AR7" s="603"/>
      <c r="AS7" s="603"/>
      <c r="AT7" s="601"/>
      <c r="AU7" s="465" t="s">
        <v>182</v>
      </c>
      <c r="AV7" s="301"/>
      <c r="AW7" s="566"/>
      <c r="AX7" s="344"/>
      <c r="AY7" s="566"/>
      <c r="AZ7" s="344"/>
      <c r="BA7" s="56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343" t="s">
        <v>183</v>
      </c>
      <c r="B8" s="487"/>
      <c r="C8" s="409" t="s">
        <v>28</v>
      </c>
      <c r="D8" s="475"/>
      <c r="E8" s="475" t="s">
        <v>34</v>
      </c>
      <c r="F8" s="477"/>
      <c r="G8" s="598" t="s">
        <v>35</v>
      </c>
      <c r="H8" s="602"/>
      <c r="I8" s="602" t="s">
        <v>42</v>
      </c>
      <c r="J8" s="602"/>
      <c r="K8" s="344" t="s">
        <v>43</v>
      </c>
      <c r="L8" s="602"/>
      <c r="M8" s="475" t="s">
        <v>3</v>
      </c>
      <c r="N8" s="475"/>
      <c r="O8" s="475" t="s">
        <v>36</v>
      </c>
      <c r="P8" s="475"/>
      <c r="Q8" s="602" t="s">
        <v>201</v>
      </c>
      <c r="R8" s="602"/>
      <c r="S8" s="602" t="s">
        <v>202</v>
      </c>
      <c r="T8" s="602"/>
      <c r="U8" s="602" t="s">
        <v>203</v>
      </c>
      <c r="V8" s="599"/>
      <c r="W8" s="344" t="s">
        <v>205</v>
      </c>
      <c r="X8" s="566"/>
      <c r="Y8" s="409" t="s">
        <v>206</v>
      </c>
      <c r="Z8" s="475"/>
      <c r="AA8" s="475" t="s">
        <v>207</v>
      </c>
      <c r="AB8" s="475"/>
      <c r="AC8" s="475" t="s">
        <v>25</v>
      </c>
      <c r="AD8" s="477"/>
      <c r="AE8" s="344" t="s">
        <v>54</v>
      </c>
      <c r="AF8" s="602"/>
      <c r="AG8" s="602" t="s">
        <v>208</v>
      </c>
      <c r="AH8" s="566"/>
      <c r="AI8" s="600" t="s">
        <v>52</v>
      </c>
      <c r="AJ8" s="601"/>
      <c r="AK8" s="344" t="s">
        <v>49</v>
      </c>
      <c r="AL8" s="566"/>
      <c r="AM8" s="598"/>
      <c r="AN8" s="602"/>
      <c r="AO8" s="602"/>
      <c r="AP8" s="602"/>
      <c r="AQ8" s="602"/>
      <c r="AR8" s="602"/>
      <c r="AS8" s="602"/>
      <c r="AT8" s="599"/>
      <c r="AU8" s="465" t="s">
        <v>181</v>
      </c>
      <c r="AV8" s="301"/>
      <c r="AW8" s="566"/>
      <c r="AX8" s="344"/>
      <c r="AY8" s="301"/>
      <c r="AZ8" s="567"/>
      <c r="BA8" s="56"/>
      <c r="BB8" s="533" t="s">
        <v>184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65" t="s">
        <v>179</v>
      </c>
      <c r="B9" s="66"/>
      <c r="C9" s="410"/>
      <c r="D9" s="476"/>
      <c r="E9" s="476"/>
      <c r="F9" s="468"/>
      <c r="G9" s="410"/>
      <c r="H9" s="476"/>
      <c r="I9" s="476"/>
      <c r="J9" s="476"/>
      <c r="K9" s="469"/>
      <c r="L9" s="476"/>
      <c r="M9" s="476"/>
      <c r="N9" s="476"/>
      <c r="O9" s="476"/>
      <c r="P9" s="476"/>
      <c r="Q9" s="476"/>
      <c r="R9" s="476"/>
      <c r="S9" s="476"/>
      <c r="T9" s="476"/>
      <c r="U9" s="476"/>
      <c r="V9" s="478"/>
      <c r="W9" s="469"/>
      <c r="X9" s="468"/>
      <c r="Y9" s="410"/>
      <c r="Z9" s="476"/>
      <c r="AA9" s="476"/>
      <c r="AB9" s="476"/>
      <c r="AC9" s="476"/>
      <c r="AD9" s="478"/>
      <c r="AE9" s="469" t="s">
        <v>55</v>
      </c>
      <c r="AF9" s="476"/>
      <c r="AG9" s="476" t="s">
        <v>209</v>
      </c>
      <c r="AH9" s="468"/>
      <c r="AI9" s="598" t="s">
        <v>2</v>
      </c>
      <c r="AJ9" s="599"/>
      <c r="AK9" s="469"/>
      <c r="AL9" s="468"/>
      <c r="AM9" s="410"/>
      <c r="AN9" s="476"/>
      <c r="AO9" s="476"/>
      <c r="AP9" s="476"/>
      <c r="AQ9" s="476"/>
      <c r="AR9" s="476"/>
      <c r="AS9" s="476"/>
      <c r="AT9" s="478"/>
      <c r="AU9" s="531">
        <v>7.85</v>
      </c>
      <c r="AV9" s="532"/>
      <c r="AW9" s="468"/>
      <c r="AX9" s="469"/>
      <c r="AY9" s="186"/>
      <c r="AZ9" s="185"/>
      <c r="BA9" s="59"/>
      <c r="BB9" s="364" t="s">
        <v>210</v>
      </c>
      <c r="BC9" s="365"/>
      <c r="BD9" s="235" t="s">
        <v>185</v>
      </c>
      <c r="BE9" s="162"/>
      <c r="BF9" s="365" t="s">
        <v>186</v>
      </c>
      <c r="BG9" s="365"/>
      <c r="BH9" s="13"/>
      <c r="BI9" s="13"/>
      <c r="BJ9" s="13"/>
    </row>
    <row r="10" spans="1:67" ht="11.25" customHeight="1">
      <c r="A10" s="443">
        <v>400</v>
      </c>
      <c r="B10" s="444"/>
      <c r="C10" s="590">
        <v>300</v>
      </c>
      <c r="D10" s="591"/>
      <c r="E10" s="158">
        <v>160</v>
      </c>
      <c r="F10" s="158"/>
      <c r="G10" s="363">
        <v>120</v>
      </c>
      <c r="H10" s="159"/>
      <c r="I10" s="192">
        <v>250</v>
      </c>
      <c r="J10" s="192"/>
      <c r="K10" s="192">
        <v>9</v>
      </c>
      <c r="L10" s="192"/>
      <c r="M10" s="265">
        <v>6</v>
      </c>
      <c r="N10" s="159"/>
      <c r="O10" s="192">
        <v>90</v>
      </c>
      <c r="P10" s="265"/>
      <c r="Q10" s="192">
        <v>25</v>
      </c>
      <c r="R10" s="192"/>
      <c r="S10" s="265">
        <v>30</v>
      </c>
      <c r="T10" s="159"/>
      <c r="U10" s="265">
        <v>40</v>
      </c>
      <c r="V10" s="384"/>
      <c r="W10" s="158">
        <v>2</v>
      </c>
      <c r="X10" s="158"/>
      <c r="Y10" s="243">
        <v>22</v>
      </c>
      <c r="Z10" s="192"/>
      <c r="AA10" s="159">
        <v>9</v>
      </c>
      <c r="AB10" s="265"/>
      <c r="AC10" s="265">
        <v>50</v>
      </c>
      <c r="AD10" s="384"/>
      <c r="AE10" s="158">
        <v>8</v>
      </c>
      <c r="AF10" s="158"/>
      <c r="AG10" s="265">
        <v>4</v>
      </c>
      <c r="AH10" s="158"/>
      <c r="AI10" s="243">
        <v>260</v>
      </c>
      <c r="AJ10" s="182"/>
      <c r="AK10" s="159" t="s">
        <v>198</v>
      </c>
      <c r="AL10" s="265"/>
      <c r="AM10" s="363"/>
      <c r="AN10" s="159"/>
      <c r="AO10" s="265"/>
      <c r="AP10" s="159"/>
      <c r="AQ10" s="192"/>
      <c r="AR10" s="265"/>
      <c r="AS10" s="192"/>
      <c r="AT10" s="182"/>
      <c r="AU10" s="552">
        <f>(BB10+BD10+BF10)*AU9</f>
        <v>10.6379118</v>
      </c>
      <c r="AV10" s="553"/>
      <c r="AW10" s="265"/>
      <c r="AX10" s="159"/>
      <c r="AY10" s="265"/>
      <c r="AZ10" s="159"/>
      <c r="BA10" s="20"/>
      <c r="BB10" s="268">
        <f>2*((AI10-12+U10-15)*(I10-K10)-(AI10-12+U10-15-25)*(I10-K10-25)/2)*M10/10^9*1000</f>
        <v>0.468108</v>
      </c>
      <c r="BC10" s="387"/>
      <c r="BD10" s="537">
        <f>C10*E10*12/10^9*1000</f>
        <v>0.5760000000000001</v>
      </c>
      <c r="BE10" s="538"/>
      <c r="BF10" s="387">
        <f>G10*(AI10-12+U10)*K10/10^9*1000</f>
        <v>0.31104</v>
      </c>
      <c r="BG10" s="387"/>
      <c r="BH10" s="13"/>
      <c r="BI10" s="13"/>
      <c r="BJ10" s="13"/>
      <c r="BL10" s="123" t="str">
        <f>O8</f>
        <v>H</v>
      </c>
      <c r="BN10" s="123" t="str">
        <f>M8</f>
        <v>G</v>
      </c>
      <c r="BO10" s="126">
        <v>3</v>
      </c>
    </row>
    <row r="11" spans="1:64" ht="11.25" customHeight="1">
      <c r="A11" s="456">
        <v>500</v>
      </c>
      <c r="B11" s="457"/>
      <c r="C11" s="421">
        <v>350</v>
      </c>
      <c r="D11" s="422"/>
      <c r="E11" s="208">
        <v>180</v>
      </c>
      <c r="F11" s="208"/>
      <c r="G11" s="207">
        <v>140</v>
      </c>
      <c r="H11" s="157"/>
      <c r="I11" s="215">
        <v>300</v>
      </c>
      <c r="J11" s="216"/>
      <c r="K11" s="215">
        <v>12</v>
      </c>
      <c r="L11" s="216"/>
      <c r="M11" s="216">
        <v>6</v>
      </c>
      <c r="N11" s="157"/>
      <c r="O11" s="215">
        <v>100</v>
      </c>
      <c r="P11" s="216"/>
      <c r="Q11" s="215">
        <v>25</v>
      </c>
      <c r="R11" s="215"/>
      <c r="S11" s="216">
        <v>30</v>
      </c>
      <c r="T11" s="157"/>
      <c r="U11" s="216">
        <v>40</v>
      </c>
      <c r="V11" s="218"/>
      <c r="W11" s="208">
        <v>2</v>
      </c>
      <c r="X11" s="208"/>
      <c r="Y11" s="219">
        <v>22</v>
      </c>
      <c r="Z11" s="215"/>
      <c r="AA11" s="157">
        <v>9</v>
      </c>
      <c r="AB11" s="216"/>
      <c r="AC11" s="216">
        <v>50</v>
      </c>
      <c r="AD11" s="218"/>
      <c r="AE11" s="208">
        <v>10</v>
      </c>
      <c r="AF11" s="208"/>
      <c r="AG11" s="216">
        <v>5.5</v>
      </c>
      <c r="AH11" s="208"/>
      <c r="AI11" s="219">
        <v>340</v>
      </c>
      <c r="AJ11" s="217"/>
      <c r="AK11" s="157" t="s">
        <v>198</v>
      </c>
      <c r="AL11" s="216"/>
      <c r="AM11" s="207"/>
      <c r="AN11" s="157"/>
      <c r="AO11" s="216"/>
      <c r="AP11" s="157"/>
      <c r="AQ11" s="215"/>
      <c r="AR11" s="216"/>
      <c r="AS11" s="215"/>
      <c r="AT11" s="217"/>
      <c r="AU11" s="548">
        <f>(BB11+BD11+BF11)*AU9</f>
        <v>16.3014984</v>
      </c>
      <c r="AV11" s="549"/>
      <c r="AW11" s="216"/>
      <c r="AX11" s="157"/>
      <c r="AY11" s="216"/>
      <c r="AZ11" s="157"/>
      <c r="BA11" s="22"/>
      <c r="BB11" s="229">
        <f aca="true" t="shared" si="0" ref="BB11:BB18">2*((AI11-12+U11-15)*(I11-K11)-(AI11-12+U11-15-25)*(I11-K11-25)/2)*M11/10^9*1000</f>
        <v>0.702384</v>
      </c>
      <c r="BC11" s="379"/>
      <c r="BD11" s="535">
        <f aca="true" t="shared" si="1" ref="BD11:BD19">C11*E11*12/10^9*1000</f>
        <v>0.756</v>
      </c>
      <c r="BE11" s="536"/>
      <c r="BF11" s="379">
        <f aca="true" t="shared" si="2" ref="BF11:BF19">G11*(AI11-12+U11)*K11/10^9*1000</f>
        <v>0.61824</v>
      </c>
      <c r="BG11" s="379"/>
      <c r="BH11" s="13"/>
      <c r="BI11" s="135" t="str">
        <f>C8</f>
        <v>A</v>
      </c>
      <c r="BJ11" s="122">
        <v>12</v>
      </c>
      <c r="BL11" s="129">
        <v>92</v>
      </c>
    </row>
    <row r="12" spans="1:68" ht="11.25" customHeight="1">
      <c r="A12" s="451">
        <v>700</v>
      </c>
      <c r="B12" s="179"/>
      <c r="C12" s="419">
        <v>380</v>
      </c>
      <c r="D12" s="416"/>
      <c r="E12" s="259">
        <v>200</v>
      </c>
      <c r="F12" s="259"/>
      <c r="G12" s="360">
        <v>150</v>
      </c>
      <c r="H12" s="191"/>
      <c r="I12" s="196">
        <v>330</v>
      </c>
      <c r="J12" s="190"/>
      <c r="K12" s="196">
        <v>14</v>
      </c>
      <c r="L12" s="190"/>
      <c r="M12" s="190">
        <v>9</v>
      </c>
      <c r="N12" s="191"/>
      <c r="O12" s="196">
        <v>110</v>
      </c>
      <c r="P12" s="190"/>
      <c r="Q12" s="196">
        <v>25</v>
      </c>
      <c r="R12" s="196"/>
      <c r="S12" s="190">
        <v>36</v>
      </c>
      <c r="T12" s="259"/>
      <c r="U12" s="190">
        <v>45</v>
      </c>
      <c r="V12" s="402"/>
      <c r="W12" s="191">
        <v>2</v>
      </c>
      <c r="X12" s="190"/>
      <c r="Y12" s="201">
        <v>26</v>
      </c>
      <c r="Z12" s="196"/>
      <c r="AA12" s="191">
        <v>16</v>
      </c>
      <c r="AB12" s="190"/>
      <c r="AC12" s="190">
        <v>60</v>
      </c>
      <c r="AD12" s="402"/>
      <c r="AE12" s="259">
        <v>20</v>
      </c>
      <c r="AF12" s="259"/>
      <c r="AG12" s="196">
        <v>10</v>
      </c>
      <c r="AH12" s="190"/>
      <c r="AI12" s="201">
        <v>340</v>
      </c>
      <c r="AJ12" s="202"/>
      <c r="AK12" s="191" t="s">
        <v>199</v>
      </c>
      <c r="AL12" s="190"/>
      <c r="AM12" s="360"/>
      <c r="AN12" s="191"/>
      <c r="AO12" s="196"/>
      <c r="AP12" s="196"/>
      <c r="AQ12" s="196"/>
      <c r="AR12" s="190"/>
      <c r="AS12" s="196"/>
      <c r="AT12" s="202"/>
      <c r="AU12" s="550">
        <f>(BB12+BD12+BF12)*AU9</f>
        <v>22.44689445</v>
      </c>
      <c r="AV12" s="551"/>
      <c r="AW12" s="190"/>
      <c r="AX12" s="191"/>
      <c r="AY12" s="196"/>
      <c r="AZ12" s="196"/>
      <c r="BA12" s="23"/>
      <c r="BB12" s="229">
        <f t="shared" si="0"/>
        <v>1.164177</v>
      </c>
      <c r="BC12" s="379"/>
      <c r="BD12" s="535">
        <f t="shared" si="1"/>
        <v>0.912</v>
      </c>
      <c r="BE12" s="536"/>
      <c r="BF12" s="379">
        <f t="shared" si="2"/>
        <v>0.7833</v>
      </c>
      <c r="BG12" s="379"/>
      <c r="BH12" s="13"/>
      <c r="BI12" s="13"/>
      <c r="BJ12" s="13"/>
      <c r="BO12" s="123" t="str">
        <f>K8</f>
        <v>F</v>
      </c>
      <c r="BP12" s="126">
        <v>23</v>
      </c>
    </row>
    <row r="13" spans="1:62" ht="11.25" customHeight="1">
      <c r="A13" s="451">
        <v>800</v>
      </c>
      <c r="B13" s="179"/>
      <c r="C13" s="419">
        <v>400</v>
      </c>
      <c r="D13" s="416"/>
      <c r="E13" s="259">
        <v>250</v>
      </c>
      <c r="F13" s="259"/>
      <c r="G13" s="360">
        <v>180</v>
      </c>
      <c r="H13" s="191"/>
      <c r="I13" s="196">
        <v>350</v>
      </c>
      <c r="J13" s="190"/>
      <c r="K13" s="196">
        <v>14</v>
      </c>
      <c r="L13" s="190"/>
      <c r="M13" s="196">
        <v>9</v>
      </c>
      <c r="N13" s="196"/>
      <c r="O13" s="196">
        <v>130</v>
      </c>
      <c r="P13" s="190"/>
      <c r="Q13" s="196">
        <v>25</v>
      </c>
      <c r="R13" s="196"/>
      <c r="S13" s="196">
        <v>36</v>
      </c>
      <c r="T13" s="190"/>
      <c r="U13" s="196">
        <v>45</v>
      </c>
      <c r="V13" s="202"/>
      <c r="W13" s="191">
        <v>2</v>
      </c>
      <c r="X13" s="190"/>
      <c r="Y13" s="201">
        <v>26</v>
      </c>
      <c r="Z13" s="196"/>
      <c r="AA13" s="191">
        <v>16</v>
      </c>
      <c r="AB13" s="190"/>
      <c r="AC13" s="196">
        <v>60</v>
      </c>
      <c r="AD13" s="202"/>
      <c r="AE13" s="191">
        <v>25</v>
      </c>
      <c r="AF13" s="190"/>
      <c r="AG13" s="196">
        <v>14</v>
      </c>
      <c r="AH13" s="190"/>
      <c r="AI13" s="201">
        <v>310</v>
      </c>
      <c r="AJ13" s="202"/>
      <c r="AK13" s="191" t="s">
        <v>199</v>
      </c>
      <c r="AL13" s="190"/>
      <c r="AM13" s="201"/>
      <c r="AN13" s="196"/>
      <c r="AO13" s="196"/>
      <c r="AP13" s="196"/>
      <c r="AQ13" s="196"/>
      <c r="AR13" s="190"/>
      <c r="AS13" s="196"/>
      <c r="AT13" s="202"/>
      <c r="AU13" s="550">
        <f>(BB13+BD13+BF13)*AU9</f>
        <v>25.120054949999997</v>
      </c>
      <c r="AV13" s="551"/>
      <c r="AW13" s="196"/>
      <c r="AX13" s="196"/>
      <c r="AY13" s="196"/>
      <c r="AZ13" s="196"/>
      <c r="BA13" s="23"/>
      <c r="BB13" s="266">
        <f t="shared" si="0"/>
        <v>1.135647</v>
      </c>
      <c r="BC13" s="382"/>
      <c r="BD13" s="539">
        <f t="shared" si="1"/>
        <v>1.2</v>
      </c>
      <c r="BE13" s="540"/>
      <c r="BF13" s="382">
        <f t="shared" si="2"/>
        <v>0.86436</v>
      </c>
      <c r="BG13" s="382"/>
      <c r="BH13" s="13"/>
      <c r="BI13" s="13"/>
      <c r="BJ13" s="13"/>
    </row>
    <row r="14" spans="1:68" ht="11.25" customHeight="1">
      <c r="A14" s="443">
        <v>1000</v>
      </c>
      <c r="B14" s="444"/>
      <c r="C14" s="590">
        <v>450</v>
      </c>
      <c r="D14" s="591"/>
      <c r="E14" s="158">
        <v>280</v>
      </c>
      <c r="F14" s="158"/>
      <c r="G14" s="363">
        <v>200</v>
      </c>
      <c r="H14" s="159"/>
      <c r="I14" s="192">
        <v>400</v>
      </c>
      <c r="J14" s="265"/>
      <c r="K14" s="192">
        <v>16</v>
      </c>
      <c r="L14" s="265"/>
      <c r="M14" s="192">
        <v>12</v>
      </c>
      <c r="N14" s="192"/>
      <c r="O14" s="192">
        <v>150</v>
      </c>
      <c r="P14" s="265"/>
      <c r="Q14" s="192">
        <v>25</v>
      </c>
      <c r="R14" s="192"/>
      <c r="S14" s="192">
        <v>42</v>
      </c>
      <c r="T14" s="192"/>
      <c r="U14" s="192">
        <v>50</v>
      </c>
      <c r="V14" s="182"/>
      <c r="W14" s="159">
        <v>4</v>
      </c>
      <c r="X14" s="265"/>
      <c r="Y14" s="243">
        <v>33</v>
      </c>
      <c r="Z14" s="192"/>
      <c r="AA14" s="159">
        <v>16</v>
      </c>
      <c r="AB14" s="265"/>
      <c r="AC14" s="192">
        <v>70</v>
      </c>
      <c r="AD14" s="182"/>
      <c r="AE14" s="159">
        <v>25</v>
      </c>
      <c r="AF14" s="265"/>
      <c r="AG14" s="192">
        <v>20</v>
      </c>
      <c r="AH14" s="265"/>
      <c r="AI14" s="243">
        <v>450</v>
      </c>
      <c r="AJ14" s="182"/>
      <c r="AK14" s="159" t="s">
        <v>134</v>
      </c>
      <c r="AL14" s="265"/>
      <c r="AM14" s="243"/>
      <c r="AN14" s="192"/>
      <c r="AO14" s="192"/>
      <c r="AP14" s="192"/>
      <c r="AQ14" s="192"/>
      <c r="AR14" s="265"/>
      <c r="AS14" s="192"/>
      <c r="AT14" s="182"/>
      <c r="AU14" s="552">
        <f>(BB14+BD14+BF14)*AU9</f>
        <v>43.1968544</v>
      </c>
      <c r="AV14" s="553"/>
      <c r="AW14" s="192"/>
      <c r="AX14" s="192"/>
      <c r="AY14" s="192"/>
      <c r="AZ14" s="192"/>
      <c r="BA14" s="20"/>
      <c r="BB14" s="268">
        <f t="shared" si="0"/>
        <v>2.4291840000000002</v>
      </c>
      <c r="BC14" s="387"/>
      <c r="BD14" s="537">
        <f t="shared" si="1"/>
        <v>1.512</v>
      </c>
      <c r="BE14" s="538"/>
      <c r="BF14" s="387">
        <f t="shared" si="2"/>
        <v>1.5616</v>
      </c>
      <c r="BG14" s="387"/>
      <c r="BH14" s="13"/>
      <c r="BI14" s="13"/>
      <c r="BJ14" s="13"/>
      <c r="BO14" s="123" t="str">
        <f>Q8</f>
        <v>J</v>
      </c>
      <c r="BP14" s="129">
        <v>93</v>
      </c>
    </row>
    <row r="15" spans="1:65" ht="11.25" customHeight="1">
      <c r="A15" s="451">
        <v>1200</v>
      </c>
      <c r="B15" s="179"/>
      <c r="C15" s="419">
        <v>450</v>
      </c>
      <c r="D15" s="416"/>
      <c r="E15" s="259">
        <v>320</v>
      </c>
      <c r="F15" s="259"/>
      <c r="G15" s="360">
        <v>220</v>
      </c>
      <c r="H15" s="191"/>
      <c r="I15" s="196">
        <v>400</v>
      </c>
      <c r="J15" s="190"/>
      <c r="K15" s="196">
        <v>16</v>
      </c>
      <c r="L15" s="190"/>
      <c r="M15" s="196">
        <v>12</v>
      </c>
      <c r="N15" s="196"/>
      <c r="O15" s="196">
        <v>180</v>
      </c>
      <c r="P15" s="190"/>
      <c r="Q15" s="196">
        <v>25</v>
      </c>
      <c r="R15" s="196"/>
      <c r="S15" s="196">
        <v>42</v>
      </c>
      <c r="T15" s="196"/>
      <c r="U15" s="196">
        <v>50</v>
      </c>
      <c r="V15" s="202"/>
      <c r="W15" s="191">
        <v>4</v>
      </c>
      <c r="X15" s="190"/>
      <c r="Y15" s="201">
        <v>33</v>
      </c>
      <c r="Z15" s="196"/>
      <c r="AA15" s="191">
        <v>16</v>
      </c>
      <c r="AB15" s="190"/>
      <c r="AC15" s="196">
        <v>70</v>
      </c>
      <c r="AD15" s="202"/>
      <c r="AE15" s="191">
        <v>30</v>
      </c>
      <c r="AF15" s="190"/>
      <c r="AG15" s="196">
        <v>20</v>
      </c>
      <c r="AH15" s="190"/>
      <c r="AI15" s="201">
        <v>370</v>
      </c>
      <c r="AJ15" s="202"/>
      <c r="AK15" s="191" t="s">
        <v>200</v>
      </c>
      <c r="AL15" s="190"/>
      <c r="AM15" s="201"/>
      <c r="AN15" s="196"/>
      <c r="AO15" s="196"/>
      <c r="AP15" s="196"/>
      <c r="AQ15" s="196"/>
      <c r="AR15" s="190"/>
      <c r="AS15" s="196"/>
      <c r="AT15" s="202"/>
      <c r="AU15" s="548">
        <f>(BB15+BD15+BF15)*AU9</f>
        <v>40.8255264</v>
      </c>
      <c r="AV15" s="549"/>
      <c r="AW15" s="196"/>
      <c r="AX15" s="196"/>
      <c r="AY15" s="196"/>
      <c r="AZ15" s="196"/>
      <c r="BA15" s="23"/>
      <c r="BB15" s="229">
        <f t="shared" si="0"/>
        <v>2.036544</v>
      </c>
      <c r="BC15" s="379"/>
      <c r="BD15" s="535">
        <f t="shared" si="1"/>
        <v>1.728</v>
      </c>
      <c r="BE15" s="536"/>
      <c r="BF15" s="379">
        <f t="shared" si="2"/>
        <v>1.4361599999999999</v>
      </c>
      <c r="BG15" s="379"/>
      <c r="BH15" s="13"/>
      <c r="BI15" s="13"/>
      <c r="BJ15" s="13"/>
      <c r="BL15" s="123" t="str">
        <f>G8</f>
        <v>C</v>
      </c>
      <c r="BM15" s="124">
        <v>21</v>
      </c>
    </row>
    <row r="16" spans="1:62" ht="11.25" customHeight="1">
      <c r="A16" s="456">
        <v>1400</v>
      </c>
      <c r="B16" s="457"/>
      <c r="C16" s="421">
        <v>500</v>
      </c>
      <c r="D16" s="422"/>
      <c r="E16" s="208">
        <v>350</v>
      </c>
      <c r="F16" s="208"/>
      <c r="G16" s="207">
        <v>250</v>
      </c>
      <c r="H16" s="157"/>
      <c r="I16" s="215">
        <v>450</v>
      </c>
      <c r="J16" s="216"/>
      <c r="K16" s="215">
        <v>19</v>
      </c>
      <c r="L16" s="216"/>
      <c r="M16" s="215">
        <v>12</v>
      </c>
      <c r="N16" s="215"/>
      <c r="O16" s="215">
        <v>200</v>
      </c>
      <c r="P16" s="216"/>
      <c r="Q16" s="215">
        <v>25</v>
      </c>
      <c r="R16" s="215"/>
      <c r="S16" s="215">
        <v>42</v>
      </c>
      <c r="T16" s="215"/>
      <c r="U16" s="215">
        <v>50</v>
      </c>
      <c r="V16" s="217"/>
      <c r="W16" s="157">
        <v>4</v>
      </c>
      <c r="X16" s="216"/>
      <c r="Y16" s="219">
        <v>33</v>
      </c>
      <c r="Z16" s="215"/>
      <c r="AA16" s="157">
        <v>16</v>
      </c>
      <c r="AB16" s="216"/>
      <c r="AC16" s="215">
        <v>70</v>
      </c>
      <c r="AD16" s="217"/>
      <c r="AE16" s="157">
        <v>40</v>
      </c>
      <c r="AF16" s="216"/>
      <c r="AG16" s="215">
        <v>30</v>
      </c>
      <c r="AH16" s="216"/>
      <c r="AI16" s="219">
        <v>470</v>
      </c>
      <c r="AJ16" s="217"/>
      <c r="AK16" s="157" t="s">
        <v>200</v>
      </c>
      <c r="AL16" s="216"/>
      <c r="AM16" s="219"/>
      <c r="AN16" s="215"/>
      <c r="AO16" s="215"/>
      <c r="AP16" s="215"/>
      <c r="AQ16" s="215"/>
      <c r="AR16" s="216"/>
      <c r="AS16" s="215"/>
      <c r="AT16" s="217"/>
      <c r="AU16" s="548">
        <f>(BB16+BD16+BF16)*AU9</f>
        <v>57.5600936</v>
      </c>
      <c r="AV16" s="549"/>
      <c r="AW16" s="215"/>
      <c r="AX16" s="215"/>
      <c r="AY16" s="215"/>
      <c r="AZ16" s="215"/>
      <c r="BA16" s="22"/>
      <c r="BB16" s="229">
        <f t="shared" si="0"/>
        <v>2.819496</v>
      </c>
      <c r="BC16" s="379"/>
      <c r="BD16" s="535">
        <f t="shared" si="1"/>
        <v>2.1</v>
      </c>
      <c r="BE16" s="536"/>
      <c r="BF16" s="379">
        <f t="shared" si="2"/>
        <v>2.4130000000000003</v>
      </c>
      <c r="BG16" s="379"/>
      <c r="BH16" s="13"/>
      <c r="BI16" s="13"/>
      <c r="BJ16" s="13"/>
    </row>
    <row r="17" spans="1:65" ht="11.25" customHeight="1">
      <c r="A17" s="458">
        <v>1600</v>
      </c>
      <c r="B17" s="459"/>
      <c r="C17" s="620">
        <v>550</v>
      </c>
      <c r="D17" s="621"/>
      <c r="E17" s="369">
        <v>400</v>
      </c>
      <c r="F17" s="369"/>
      <c r="G17" s="368">
        <v>300</v>
      </c>
      <c r="H17" s="323"/>
      <c r="I17" s="322">
        <v>450</v>
      </c>
      <c r="J17" s="317"/>
      <c r="K17" s="322">
        <v>22</v>
      </c>
      <c r="L17" s="317"/>
      <c r="M17" s="322">
        <v>14</v>
      </c>
      <c r="N17" s="322"/>
      <c r="O17" s="322">
        <v>250</v>
      </c>
      <c r="P17" s="317"/>
      <c r="Q17" s="322">
        <v>50</v>
      </c>
      <c r="R17" s="322"/>
      <c r="S17" s="322">
        <v>42</v>
      </c>
      <c r="T17" s="322"/>
      <c r="U17" s="322">
        <v>50</v>
      </c>
      <c r="V17" s="324"/>
      <c r="W17" s="323">
        <v>4</v>
      </c>
      <c r="X17" s="317"/>
      <c r="Y17" s="316">
        <v>33</v>
      </c>
      <c r="Z17" s="322"/>
      <c r="AA17" s="323">
        <v>16</v>
      </c>
      <c r="AB17" s="317"/>
      <c r="AC17" s="322">
        <v>70</v>
      </c>
      <c r="AD17" s="324"/>
      <c r="AE17" s="323">
        <v>50</v>
      </c>
      <c r="AF17" s="317"/>
      <c r="AG17" s="322">
        <v>40</v>
      </c>
      <c r="AH17" s="317"/>
      <c r="AI17" s="316">
        <v>540</v>
      </c>
      <c r="AJ17" s="324"/>
      <c r="AK17" s="323" t="s">
        <v>200</v>
      </c>
      <c r="AL17" s="317"/>
      <c r="AM17" s="316"/>
      <c r="AN17" s="322"/>
      <c r="AO17" s="322"/>
      <c r="AP17" s="322"/>
      <c r="AQ17" s="322"/>
      <c r="AR17" s="317"/>
      <c r="AS17" s="322"/>
      <c r="AT17" s="324"/>
      <c r="AU17" s="586">
        <f>(BB17+BD17+BF17)*AU9</f>
        <v>79.8062086</v>
      </c>
      <c r="AV17" s="587"/>
      <c r="AW17" s="322"/>
      <c r="AX17" s="322"/>
      <c r="AY17" s="322"/>
      <c r="AZ17" s="322"/>
      <c r="BA17" s="21"/>
      <c r="BB17" s="229">
        <f t="shared" si="0"/>
        <v>3.711596</v>
      </c>
      <c r="BC17" s="379"/>
      <c r="BD17" s="535">
        <f t="shared" si="1"/>
        <v>2.64</v>
      </c>
      <c r="BE17" s="536"/>
      <c r="BF17" s="379">
        <f t="shared" si="2"/>
        <v>3.8148</v>
      </c>
      <c r="BG17" s="379"/>
      <c r="BH17" s="13"/>
      <c r="BI17" s="13"/>
      <c r="BJ17" s="13"/>
      <c r="BL17" s="123" t="str">
        <f>E8</f>
        <v>B</v>
      </c>
      <c r="BM17" s="124">
        <v>11</v>
      </c>
    </row>
    <row r="18" spans="1:62" ht="11.25" customHeight="1">
      <c r="A18" s="460">
        <v>1800</v>
      </c>
      <c r="B18" s="461"/>
      <c r="C18" s="592">
        <v>600</v>
      </c>
      <c r="D18" s="593"/>
      <c r="E18" s="365">
        <v>450</v>
      </c>
      <c r="F18" s="365"/>
      <c r="G18" s="364">
        <v>350</v>
      </c>
      <c r="H18" s="162"/>
      <c r="I18" s="233">
        <v>500</v>
      </c>
      <c r="J18" s="235"/>
      <c r="K18" s="233">
        <v>22</v>
      </c>
      <c r="L18" s="235"/>
      <c r="M18" s="233">
        <v>14</v>
      </c>
      <c r="N18" s="233"/>
      <c r="O18" s="233">
        <v>300</v>
      </c>
      <c r="P18" s="235"/>
      <c r="Q18" s="233">
        <v>50</v>
      </c>
      <c r="R18" s="233"/>
      <c r="S18" s="233">
        <v>42</v>
      </c>
      <c r="T18" s="233"/>
      <c r="U18" s="233">
        <v>50</v>
      </c>
      <c r="V18" s="234"/>
      <c r="W18" s="162">
        <v>4</v>
      </c>
      <c r="X18" s="235"/>
      <c r="Y18" s="237">
        <v>33</v>
      </c>
      <c r="Z18" s="233"/>
      <c r="AA18" s="162">
        <v>16</v>
      </c>
      <c r="AB18" s="235"/>
      <c r="AC18" s="233">
        <v>70</v>
      </c>
      <c r="AD18" s="234"/>
      <c r="AE18" s="162">
        <v>55</v>
      </c>
      <c r="AF18" s="235"/>
      <c r="AG18" s="233">
        <v>45</v>
      </c>
      <c r="AH18" s="235"/>
      <c r="AI18" s="237">
        <v>530</v>
      </c>
      <c r="AJ18" s="234"/>
      <c r="AK18" s="162" t="s">
        <v>200</v>
      </c>
      <c r="AL18" s="235"/>
      <c r="AM18" s="237"/>
      <c r="AN18" s="233"/>
      <c r="AO18" s="233"/>
      <c r="AP18" s="233"/>
      <c r="AQ18" s="233"/>
      <c r="AR18" s="235"/>
      <c r="AS18" s="233"/>
      <c r="AT18" s="234"/>
      <c r="AU18" s="588">
        <f>(BB18+BD18+BF18)*AU9</f>
        <v>91.5810516</v>
      </c>
      <c r="AV18" s="589"/>
      <c r="AW18" s="233"/>
      <c r="AX18" s="233"/>
      <c r="AY18" s="233"/>
      <c r="AZ18" s="233"/>
      <c r="BA18" s="17"/>
      <c r="BB18" s="257">
        <f t="shared" si="0"/>
        <v>4.052776</v>
      </c>
      <c r="BC18" s="376"/>
      <c r="BD18" s="541">
        <f t="shared" si="1"/>
        <v>3.2399999999999998</v>
      </c>
      <c r="BE18" s="542"/>
      <c r="BF18" s="376">
        <f t="shared" si="2"/>
        <v>4.3736</v>
      </c>
      <c r="BG18" s="376"/>
      <c r="BH18" s="13"/>
      <c r="BI18" s="13"/>
      <c r="BJ18" s="13"/>
    </row>
    <row r="19" spans="1:66" ht="11.25" customHeight="1">
      <c r="A19" s="569">
        <v>2200</v>
      </c>
      <c r="B19" s="570"/>
      <c r="C19" s="628">
        <v>650</v>
      </c>
      <c r="D19" s="629"/>
      <c r="E19" s="534">
        <v>500</v>
      </c>
      <c r="F19" s="534"/>
      <c r="G19" s="533">
        <v>400</v>
      </c>
      <c r="H19" s="625"/>
      <c r="I19" s="594">
        <v>550</v>
      </c>
      <c r="J19" s="595"/>
      <c r="K19" s="594">
        <v>22</v>
      </c>
      <c r="L19" s="595"/>
      <c r="M19" s="594">
        <v>14</v>
      </c>
      <c r="N19" s="594"/>
      <c r="O19" s="594">
        <v>350</v>
      </c>
      <c r="P19" s="595"/>
      <c r="Q19" s="594">
        <v>50</v>
      </c>
      <c r="R19" s="594"/>
      <c r="S19" s="594">
        <v>42</v>
      </c>
      <c r="T19" s="594"/>
      <c r="U19" s="594">
        <v>50</v>
      </c>
      <c r="V19" s="626"/>
      <c r="W19" s="625">
        <v>4</v>
      </c>
      <c r="X19" s="595"/>
      <c r="Y19" s="627">
        <v>33</v>
      </c>
      <c r="Z19" s="594"/>
      <c r="AA19" s="625">
        <v>16</v>
      </c>
      <c r="AB19" s="595"/>
      <c r="AC19" s="594">
        <v>70</v>
      </c>
      <c r="AD19" s="626"/>
      <c r="AE19" s="625">
        <v>60</v>
      </c>
      <c r="AF19" s="595"/>
      <c r="AG19" s="594">
        <v>55</v>
      </c>
      <c r="AH19" s="595"/>
      <c r="AI19" s="627">
        <v>550</v>
      </c>
      <c r="AJ19" s="626"/>
      <c r="AK19" s="625" t="s">
        <v>134</v>
      </c>
      <c r="AL19" s="595"/>
      <c r="AM19" s="627"/>
      <c r="AN19" s="594"/>
      <c r="AO19" s="594"/>
      <c r="AP19" s="594"/>
      <c r="AQ19" s="594"/>
      <c r="AR19" s="595"/>
      <c r="AS19" s="596"/>
      <c r="AT19" s="597"/>
      <c r="AU19" s="623">
        <f>(BB19+BD19+BF19)*AU9</f>
        <v>107.4399356</v>
      </c>
      <c r="AV19" s="624"/>
      <c r="AW19" s="594"/>
      <c r="AX19" s="594"/>
      <c r="AY19" s="594"/>
      <c r="AZ19" s="594"/>
      <c r="BA19" s="76"/>
      <c r="BB19" s="615">
        <f>2*((AI19-12+U19-15)*(I19-K19)-(AI19-12+U19-15-25)*(I19-K19-25)/2)*M19/10^9*1000</f>
        <v>4.612216</v>
      </c>
      <c r="BC19" s="616"/>
      <c r="BD19" s="617">
        <f t="shared" si="1"/>
        <v>3.9</v>
      </c>
      <c r="BE19" s="618"/>
      <c r="BF19" s="616">
        <f t="shared" si="2"/>
        <v>5.1744</v>
      </c>
      <c r="BG19" s="616"/>
      <c r="BH19" s="13"/>
      <c r="BI19" s="134" t="s">
        <v>682</v>
      </c>
      <c r="BJ19" s="13"/>
      <c r="BM19" s="630" t="s">
        <v>693</v>
      </c>
      <c r="BN19" s="630"/>
    </row>
    <row r="20" spans="1:67" ht="11.25" customHeight="1">
      <c r="A20" s="443"/>
      <c r="B20" s="444"/>
      <c r="C20" s="590"/>
      <c r="D20" s="591"/>
      <c r="E20" s="158"/>
      <c r="F20" s="158"/>
      <c r="G20" s="363"/>
      <c r="H20" s="159"/>
      <c r="I20" s="192"/>
      <c r="J20" s="265"/>
      <c r="K20" s="192"/>
      <c r="L20" s="265"/>
      <c r="M20" s="192"/>
      <c r="N20" s="192"/>
      <c r="O20" s="192"/>
      <c r="P20" s="265"/>
      <c r="Q20" s="192"/>
      <c r="R20" s="192"/>
      <c r="S20" s="192"/>
      <c r="T20" s="192"/>
      <c r="U20" s="192"/>
      <c r="V20" s="182"/>
      <c r="W20" s="159"/>
      <c r="X20" s="265"/>
      <c r="Y20" s="243"/>
      <c r="Z20" s="192"/>
      <c r="AA20" s="159"/>
      <c r="AB20" s="265"/>
      <c r="AC20" s="192"/>
      <c r="AD20" s="182"/>
      <c r="AE20" s="159"/>
      <c r="AF20" s="265"/>
      <c r="AG20" s="192"/>
      <c r="AH20" s="265"/>
      <c r="AI20" s="243"/>
      <c r="AJ20" s="182"/>
      <c r="AK20" s="159"/>
      <c r="AL20" s="265"/>
      <c r="AM20" s="243"/>
      <c r="AN20" s="192"/>
      <c r="AO20" s="192"/>
      <c r="AP20" s="192"/>
      <c r="AQ20" s="192"/>
      <c r="AR20" s="192"/>
      <c r="AS20" s="192"/>
      <c r="AT20" s="192"/>
      <c r="AU20" s="622"/>
      <c r="AV20" s="553"/>
      <c r="AW20" s="192"/>
      <c r="AX20" s="192"/>
      <c r="AY20" s="192"/>
      <c r="AZ20" s="192"/>
      <c r="BA20" s="20"/>
      <c r="BB20" s="613"/>
      <c r="BC20" s="614"/>
      <c r="BD20" s="614"/>
      <c r="BE20" s="614"/>
      <c r="BF20" s="614"/>
      <c r="BG20" s="614"/>
      <c r="BH20" s="13"/>
      <c r="BI20" s="126">
        <v>6</v>
      </c>
      <c r="BJ20" s="13"/>
      <c r="BM20" s="403">
        <v>1</v>
      </c>
      <c r="BN20" s="403"/>
      <c r="BO20" s="2" t="str">
        <f>"= "&amp;BM33&amp;" - "&amp;BK24</f>
        <v>= lbpl - 15</v>
      </c>
    </row>
    <row r="21" spans="1:67" ht="11.25" customHeight="1">
      <c r="A21" s="456"/>
      <c r="B21" s="457"/>
      <c r="C21" s="421"/>
      <c r="D21" s="422"/>
      <c r="E21" s="208"/>
      <c r="F21" s="208"/>
      <c r="G21" s="207"/>
      <c r="H21" s="157"/>
      <c r="I21" s="215"/>
      <c r="J21" s="216"/>
      <c r="K21" s="215"/>
      <c r="L21" s="216"/>
      <c r="M21" s="215"/>
      <c r="N21" s="215"/>
      <c r="O21" s="215"/>
      <c r="P21" s="216"/>
      <c r="Q21" s="215"/>
      <c r="R21" s="215"/>
      <c r="S21" s="215"/>
      <c r="T21" s="215"/>
      <c r="U21" s="215"/>
      <c r="V21" s="217"/>
      <c r="W21" s="157"/>
      <c r="X21" s="216"/>
      <c r="Y21" s="219"/>
      <c r="Z21" s="215"/>
      <c r="AA21" s="157"/>
      <c r="AB21" s="216"/>
      <c r="AC21" s="215"/>
      <c r="AD21" s="217"/>
      <c r="AE21" s="157"/>
      <c r="AF21" s="216"/>
      <c r="AG21" s="215"/>
      <c r="AH21" s="216"/>
      <c r="AI21" s="219"/>
      <c r="AJ21" s="217"/>
      <c r="AK21" s="157"/>
      <c r="AL21" s="216"/>
      <c r="AM21" s="219"/>
      <c r="AN21" s="215"/>
      <c r="AO21" s="215"/>
      <c r="AP21" s="215"/>
      <c r="AQ21" s="215"/>
      <c r="AR21" s="215"/>
      <c r="AS21" s="215"/>
      <c r="AT21" s="215"/>
      <c r="AU21" s="619"/>
      <c r="AV21" s="549"/>
      <c r="AW21" s="215"/>
      <c r="AX21" s="215"/>
      <c r="AY21" s="215"/>
      <c r="AZ21" s="215"/>
      <c r="BA21" s="22"/>
      <c r="BB21" s="613"/>
      <c r="BC21" s="614"/>
      <c r="BD21" s="614"/>
      <c r="BE21" s="614"/>
      <c r="BF21" s="614"/>
      <c r="BG21" s="614"/>
      <c r="BH21" s="13"/>
      <c r="BN21" s="124">
        <v>25</v>
      </c>
      <c r="BO21" s="137" t="s">
        <v>683</v>
      </c>
    </row>
    <row r="22" spans="1:60" ht="11.25" customHeight="1">
      <c r="A22" s="458"/>
      <c r="B22" s="459"/>
      <c r="C22" s="620"/>
      <c r="D22" s="621"/>
      <c r="E22" s="369"/>
      <c r="F22" s="369"/>
      <c r="G22" s="368"/>
      <c r="H22" s="323"/>
      <c r="I22" s="322"/>
      <c r="J22" s="317"/>
      <c r="K22" s="322"/>
      <c r="L22" s="317"/>
      <c r="M22" s="322"/>
      <c r="N22" s="322"/>
      <c r="O22" s="322"/>
      <c r="P22" s="317"/>
      <c r="Q22" s="322"/>
      <c r="R22" s="322"/>
      <c r="S22" s="322"/>
      <c r="T22" s="322"/>
      <c r="U22" s="322"/>
      <c r="V22" s="324"/>
      <c r="W22" s="323"/>
      <c r="X22" s="317"/>
      <c r="Y22" s="316"/>
      <c r="Z22" s="322"/>
      <c r="AA22" s="323"/>
      <c r="AB22" s="317"/>
      <c r="AC22" s="322"/>
      <c r="AD22" s="324"/>
      <c r="AE22" s="323"/>
      <c r="AF22" s="317"/>
      <c r="AG22" s="322"/>
      <c r="AH22" s="317"/>
      <c r="AI22" s="316"/>
      <c r="AJ22" s="324"/>
      <c r="AK22" s="323"/>
      <c r="AL22" s="317"/>
      <c r="AM22" s="316"/>
      <c r="AN22" s="322"/>
      <c r="AO22" s="322"/>
      <c r="AP22" s="322"/>
      <c r="AQ22" s="322"/>
      <c r="AR22" s="322"/>
      <c r="AS22" s="322"/>
      <c r="AT22" s="322"/>
      <c r="AU22" s="323"/>
      <c r="AV22" s="322"/>
      <c r="AW22" s="322"/>
      <c r="AX22" s="322"/>
      <c r="AY22" s="322"/>
      <c r="AZ22" s="322"/>
      <c r="BA22" s="21"/>
      <c r="BB22" s="13"/>
      <c r="BC22" s="13"/>
      <c r="BD22" s="13"/>
      <c r="BE22" s="13"/>
      <c r="BF22" s="13"/>
      <c r="BG22" s="13"/>
      <c r="BH22" s="13"/>
    </row>
    <row r="23" spans="1:60" ht="11.25" customHeight="1">
      <c r="A23" s="456"/>
      <c r="B23" s="457"/>
      <c r="C23" s="421"/>
      <c r="D23" s="422"/>
      <c r="E23" s="208"/>
      <c r="F23" s="208"/>
      <c r="G23" s="207"/>
      <c r="H23" s="157"/>
      <c r="I23" s="215"/>
      <c r="J23" s="216"/>
      <c r="K23" s="215"/>
      <c r="L23" s="216"/>
      <c r="M23" s="215"/>
      <c r="N23" s="215"/>
      <c r="O23" s="215"/>
      <c r="P23" s="216"/>
      <c r="Q23" s="215"/>
      <c r="R23" s="215"/>
      <c r="S23" s="215"/>
      <c r="T23" s="215"/>
      <c r="U23" s="215"/>
      <c r="V23" s="217"/>
      <c r="W23" s="157"/>
      <c r="X23" s="216"/>
      <c r="Y23" s="219"/>
      <c r="Z23" s="215"/>
      <c r="AA23" s="157"/>
      <c r="AB23" s="216"/>
      <c r="AC23" s="215"/>
      <c r="AD23" s="217"/>
      <c r="AE23" s="157"/>
      <c r="AF23" s="216"/>
      <c r="AG23" s="215"/>
      <c r="AH23" s="216"/>
      <c r="AI23" s="219"/>
      <c r="AJ23" s="217"/>
      <c r="AK23" s="157"/>
      <c r="AL23" s="216"/>
      <c r="AM23" s="219"/>
      <c r="AN23" s="215"/>
      <c r="AO23" s="215"/>
      <c r="AP23" s="215"/>
      <c r="AQ23" s="215"/>
      <c r="AR23" s="215"/>
      <c r="AS23" s="215"/>
      <c r="AT23" s="215"/>
      <c r="AU23" s="157"/>
      <c r="AV23" s="215"/>
      <c r="AW23" s="215"/>
      <c r="AX23" s="215"/>
      <c r="AY23" s="215"/>
      <c r="AZ23" s="215"/>
      <c r="BA23" s="22"/>
      <c r="BB23" s="13"/>
      <c r="BC23" s="13"/>
      <c r="BD23" s="13"/>
      <c r="BE23" s="13"/>
      <c r="BF23" s="13"/>
      <c r="BG23" s="13"/>
      <c r="BH23" s="13"/>
    </row>
    <row r="24" spans="1:64" ht="11.25" customHeight="1">
      <c r="A24" s="456"/>
      <c r="B24" s="457"/>
      <c r="C24" s="421"/>
      <c r="D24" s="422"/>
      <c r="E24" s="208"/>
      <c r="F24" s="208"/>
      <c r="G24" s="207"/>
      <c r="H24" s="157"/>
      <c r="I24" s="215"/>
      <c r="J24" s="216"/>
      <c r="K24" s="215"/>
      <c r="L24" s="216"/>
      <c r="M24" s="215"/>
      <c r="N24" s="215"/>
      <c r="O24" s="215"/>
      <c r="P24" s="216"/>
      <c r="Q24" s="215"/>
      <c r="R24" s="215"/>
      <c r="S24" s="215"/>
      <c r="T24" s="215"/>
      <c r="U24" s="215"/>
      <c r="V24" s="217"/>
      <c r="W24" s="157"/>
      <c r="X24" s="216"/>
      <c r="Y24" s="219"/>
      <c r="Z24" s="215"/>
      <c r="AA24" s="157"/>
      <c r="AB24" s="216"/>
      <c r="AC24" s="215"/>
      <c r="AD24" s="217"/>
      <c r="AE24" s="157"/>
      <c r="AF24" s="216"/>
      <c r="AG24" s="215"/>
      <c r="AH24" s="216"/>
      <c r="AI24" s="219"/>
      <c r="AJ24" s="217"/>
      <c r="AK24" s="157"/>
      <c r="AL24" s="216"/>
      <c r="AM24" s="219"/>
      <c r="AN24" s="215"/>
      <c r="AO24" s="215"/>
      <c r="AP24" s="215"/>
      <c r="AQ24" s="215"/>
      <c r="AR24" s="215"/>
      <c r="AS24" s="215"/>
      <c r="AT24" s="215"/>
      <c r="AU24" s="157"/>
      <c r="AV24" s="215"/>
      <c r="AW24" s="215"/>
      <c r="AX24" s="215"/>
      <c r="AY24" s="215"/>
      <c r="AZ24" s="215"/>
      <c r="BA24" s="22"/>
      <c r="BB24" s="13"/>
      <c r="BC24" s="13"/>
      <c r="BD24" s="13"/>
      <c r="BK24" s="133">
        <v>15</v>
      </c>
      <c r="BL24" s="137" t="s">
        <v>684</v>
      </c>
    </row>
    <row r="25" spans="1:69" ht="11.25" customHeight="1">
      <c r="A25" s="456"/>
      <c r="B25" s="457"/>
      <c r="C25" s="421"/>
      <c r="D25" s="422"/>
      <c r="E25" s="208"/>
      <c r="F25" s="208"/>
      <c r="G25" s="207"/>
      <c r="H25" s="157"/>
      <c r="I25" s="215"/>
      <c r="J25" s="216"/>
      <c r="K25" s="215"/>
      <c r="L25" s="216"/>
      <c r="M25" s="215"/>
      <c r="N25" s="215"/>
      <c r="O25" s="215"/>
      <c r="P25" s="216"/>
      <c r="Q25" s="215"/>
      <c r="R25" s="215"/>
      <c r="S25" s="215"/>
      <c r="T25" s="215"/>
      <c r="U25" s="215"/>
      <c r="V25" s="217"/>
      <c r="W25" s="157"/>
      <c r="X25" s="216"/>
      <c r="Y25" s="219"/>
      <c r="Z25" s="215"/>
      <c r="AA25" s="157"/>
      <c r="AB25" s="216"/>
      <c r="AC25" s="215"/>
      <c r="AD25" s="217"/>
      <c r="AE25" s="157"/>
      <c r="AF25" s="216"/>
      <c r="AG25" s="215"/>
      <c r="AH25" s="216"/>
      <c r="AI25" s="219"/>
      <c r="AJ25" s="217"/>
      <c r="AK25" s="157"/>
      <c r="AL25" s="216"/>
      <c r="AM25" s="219"/>
      <c r="AN25" s="215"/>
      <c r="AO25" s="215"/>
      <c r="AP25" s="215"/>
      <c r="AQ25" s="215"/>
      <c r="AR25" s="215"/>
      <c r="AS25" s="215"/>
      <c r="AT25" s="215"/>
      <c r="AU25" s="157"/>
      <c r="AV25" s="215"/>
      <c r="AW25" s="215"/>
      <c r="AX25" s="215"/>
      <c r="AY25" s="215"/>
      <c r="AZ25" s="215"/>
      <c r="BA25" s="22"/>
      <c r="BB25" s="13"/>
      <c r="BC25" s="13"/>
      <c r="BD25" s="13"/>
      <c r="BI25" s="125" t="str">
        <f>I8</f>
        <v>E</v>
      </c>
      <c r="BJ25" s="128">
        <v>91</v>
      </c>
      <c r="BP25" s="126">
        <v>34</v>
      </c>
      <c r="BQ25" s="2" t="s">
        <v>677</v>
      </c>
    </row>
    <row r="26" spans="1:63" ht="11.25" customHeight="1">
      <c r="A26" s="456"/>
      <c r="B26" s="457"/>
      <c r="C26" s="421"/>
      <c r="D26" s="422"/>
      <c r="E26" s="208"/>
      <c r="F26" s="208"/>
      <c r="G26" s="207"/>
      <c r="H26" s="157"/>
      <c r="I26" s="215"/>
      <c r="J26" s="216"/>
      <c r="K26" s="215"/>
      <c r="L26" s="216"/>
      <c r="M26" s="215"/>
      <c r="N26" s="215"/>
      <c r="O26" s="215"/>
      <c r="P26" s="216"/>
      <c r="Q26" s="215"/>
      <c r="R26" s="215"/>
      <c r="S26" s="215"/>
      <c r="T26" s="215"/>
      <c r="U26" s="215"/>
      <c r="V26" s="217"/>
      <c r="W26" s="157"/>
      <c r="X26" s="216"/>
      <c r="Y26" s="219"/>
      <c r="Z26" s="215"/>
      <c r="AA26" s="157"/>
      <c r="AB26" s="216"/>
      <c r="AC26" s="215"/>
      <c r="AD26" s="217"/>
      <c r="AE26" s="157"/>
      <c r="AF26" s="216"/>
      <c r="AG26" s="215"/>
      <c r="AH26" s="216"/>
      <c r="AI26" s="219"/>
      <c r="AJ26" s="217"/>
      <c r="AK26" s="157"/>
      <c r="AL26" s="216"/>
      <c r="AM26" s="219"/>
      <c r="AN26" s="215"/>
      <c r="AO26" s="215"/>
      <c r="AP26" s="215"/>
      <c r="AQ26" s="215"/>
      <c r="AR26" s="215"/>
      <c r="AS26" s="215"/>
      <c r="AT26" s="215"/>
      <c r="AU26" s="157"/>
      <c r="AV26" s="215"/>
      <c r="AW26" s="215"/>
      <c r="AX26" s="215"/>
      <c r="AY26" s="215"/>
      <c r="AZ26" s="215"/>
      <c r="BA26" s="22"/>
      <c r="BB26" s="13"/>
      <c r="BC26" s="13"/>
      <c r="BD26" s="13"/>
      <c r="BJ26" s="133">
        <v>25</v>
      </c>
      <c r="BK26" s="137" t="s">
        <v>685</v>
      </c>
    </row>
    <row r="27" spans="1:60" ht="11.25" customHeight="1">
      <c r="A27" s="456"/>
      <c r="B27" s="457"/>
      <c r="C27" s="421"/>
      <c r="D27" s="422"/>
      <c r="E27" s="208"/>
      <c r="F27" s="208"/>
      <c r="G27" s="207"/>
      <c r="H27" s="157"/>
      <c r="I27" s="215"/>
      <c r="J27" s="216"/>
      <c r="K27" s="215"/>
      <c r="L27" s="216"/>
      <c r="M27" s="215"/>
      <c r="N27" s="215"/>
      <c r="O27" s="215"/>
      <c r="P27" s="216"/>
      <c r="Q27" s="215"/>
      <c r="R27" s="215"/>
      <c r="S27" s="215"/>
      <c r="T27" s="215"/>
      <c r="U27" s="215"/>
      <c r="V27" s="217"/>
      <c r="W27" s="157"/>
      <c r="X27" s="216"/>
      <c r="Y27" s="219"/>
      <c r="Z27" s="215"/>
      <c r="AA27" s="157"/>
      <c r="AB27" s="215"/>
      <c r="AC27" s="215"/>
      <c r="AD27" s="217"/>
      <c r="AE27" s="157"/>
      <c r="AF27" s="216"/>
      <c r="AG27" s="215"/>
      <c r="AH27" s="216"/>
      <c r="AI27" s="219"/>
      <c r="AJ27" s="217"/>
      <c r="AK27" s="157"/>
      <c r="AL27" s="216"/>
      <c r="AM27" s="219"/>
      <c r="AN27" s="215"/>
      <c r="AO27" s="215"/>
      <c r="AP27" s="215"/>
      <c r="AQ27" s="215"/>
      <c r="AR27" s="215"/>
      <c r="AS27" s="215"/>
      <c r="AT27" s="215"/>
      <c r="AU27" s="157"/>
      <c r="AV27" s="215"/>
      <c r="AW27" s="215"/>
      <c r="AX27" s="215"/>
      <c r="AY27" s="215"/>
      <c r="AZ27" s="215"/>
      <c r="BA27" s="22"/>
      <c r="BB27" s="13"/>
      <c r="BC27" s="13"/>
      <c r="BD27" s="13"/>
      <c r="BE27" s="13"/>
      <c r="BF27" s="13"/>
      <c r="BH27" s="13"/>
    </row>
    <row r="28" spans="1:68" ht="11.25" customHeight="1">
      <c r="A28" s="456"/>
      <c r="B28" s="457"/>
      <c r="C28" s="421"/>
      <c r="D28" s="422"/>
      <c r="E28" s="208"/>
      <c r="F28" s="208"/>
      <c r="G28" s="207"/>
      <c r="H28" s="157"/>
      <c r="I28" s="215"/>
      <c r="J28" s="216"/>
      <c r="K28" s="215"/>
      <c r="L28" s="216"/>
      <c r="M28" s="215"/>
      <c r="N28" s="215"/>
      <c r="O28" s="215"/>
      <c r="P28" s="216"/>
      <c r="Q28" s="215"/>
      <c r="R28" s="215"/>
      <c r="S28" s="215"/>
      <c r="T28" s="215"/>
      <c r="U28" s="215"/>
      <c r="V28" s="217"/>
      <c r="W28" s="157"/>
      <c r="X28" s="216"/>
      <c r="Y28" s="219"/>
      <c r="Z28" s="215"/>
      <c r="AA28" s="157"/>
      <c r="AB28" s="215"/>
      <c r="AC28" s="215"/>
      <c r="AD28" s="217"/>
      <c r="AE28" s="157"/>
      <c r="AF28" s="216"/>
      <c r="AG28" s="215"/>
      <c r="AH28" s="216"/>
      <c r="AI28" s="219"/>
      <c r="AJ28" s="217"/>
      <c r="AK28" s="157"/>
      <c r="AL28" s="216"/>
      <c r="AM28" s="219"/>
      <c r="AN28" s="215"/>
      <c r="AO28" s="215"/>
      <c r="AP28" s="215"/>
      <c r="AQ28" s="215"/>
      <c r="AR28" s="215"/>
      <c r="AS28" s="215"/>
      <c r="AT28" s="215"/>
      <c r="AU28" s="157"/>
      <c r="AV28" s="215"/>
      <c r="AW28" s="215"/>
      <c r="AX28" s="215"/>
      <c r="AY28" s="215"/>
      <c r="AZ28" s="215"/>
      <c r="BA28" s="22"/>
      <c r="BB28" s="13"/>
      <c r="BC28" s="13"/>
      <c r="BD28" s="13"/>
      <c r="BE28" s="13"/>
      <c r="BF28" s="13"/>
      <c r="BG28" s="123" t="str">
        <f>AK8</f>
        <v>d</v>
      </c>
      <c r="BH28" s="120" t="s">
        <v>448</v>
      </c>
      <c r="BI28" s="140" t="s">
        <v>689</v>
      </c>
      <c r="BJ28" s="120" t="s">
        <v>448</v>
      </c>
      <c r="BK28" s="123" t="str">
        <f>"Φ"&amp;S8</f>
        <v>ΦK</v>
      </c>
      <c r="BO28" s="123" t="s">
        <v>688</v>
      </c>
      <c r="BP28" s="126">
        <v>13</v>
      </c>
    </row>
    <row r="29" spans="1:63" ht="11.25" customHeight="1">
      <c r="A29" s="456"/>
      <c r="B29" s="457"/>
      <c r="C29" s="421"/>
      <c r="D29" s="422"/>
      <c r="E29" s="208"/>
      <c r="F29" s="208"/>
      <c r="G29" s="207"/>
      <c r="H29" s="157"/>
      <c r="I29" s="215"/>
      <c r="J29" s="216"/>
      <c r="K29" s="215"/>
      <c r="L29" s="216"/>
      <c r="M29" s="215"/>
      <c r="N29" s="215"/>
      <c r="O29" s="215"/>
      <c r="P29" s="216"/>
      <c r="Q29" s="215"/>
      <c r="R29" s="215"/>
      <c r="S29" s="215"/>
      <c r="T29" s="215"/>
      <c r="U29" s="215"/>
      <c r="V29" s="217"/>
      <c r="W29" s="157"/>
      <c r="X29" s="216"/>
      <c r="Y29" s="219"/>
      <c r="Z29" s="215"/>
      <c r="AA29" s="157"/>
      <c r="AB29" s="215"/>
      <c r="AC29" s="215"/>
      <c r="AD29" s="217"/>
      <c r="AE29" s="157"/>
      <c r="AF29" s="216"/>
      <c r="AG29" s="215"/>
      <c r="AH29" s="216"/>
      <c r="AI29" s="219"/>
      <c r="AJ29" s="217"/>
      <c r="AK29" s="157"/>
      <c r="AL29" s="216"/>
      <c r="AM29" s="219"/>
      <c r="AN29" s="215"/>
      <c r="AO29" s="215"/>
      <c r="AP29" s="215"/>
      <c r="AQ29" s="215"/>
      <c r="AR29" s="215"/>
      <c r="AS29" s="215"/>
      <c r="AT29" s="215"/>
      <c r="AU29" s="157"/>
      <c r="AV29" s="215"/>
      <c r="AW29" s="215"/>
      <c r="AX29" s="215"/>
      <c r="AY29" s="215"/>
      <c r="AZ29" s="215"/>
      <c r="BA29" s="22"/>
      <c r="BB29" s="13"/>
      <c r="BC29" s="13"/>
      <c r="BD29" s="13"/>
      <c r="BE29" s="13"/>
      <c r="BF29" s="13"/>
      <c r="BG29" s="126">
        <v>31</v>
      </c>
      <c r="BH29" s="13"/>
      <c r="BI29" s="133">
        <v>32</v>
      </c>
      <c r="BJ29" s="120"/>
      <c r="BK29" s="126">
        <v>33</v>
      </c>
    </row>
    <row r="30" spans="1:66" ht="11.25" customHeight="1">
      <c r="A30" s="456"/>
      <c r="B30" s="457"/>
      <c r="C30" s="421"/>
      <c r="D30" s="422"/>
      <c r="E30" s="208"/>
      <c r="F30" s="208"/>
      <c r="G30" s="207"/>
      <c r="H30" s="157"/>
      <c r="I30" s="215"/>
      <c r="J30" s="216"/>
      <c r="K30" s="215"/>
      <c r="L30" s="216"/>
      <c r="M30" s="215"/>
      <c r="N30" s="215"/>
      <c r="O30" s="215"/>
      <c r="P30" s="216"/>
      <c r="Q30" s="215"/>
      <c r="R30" s="215"/>
      <c r="S30" s="215"/>
      <c r="T30" s="215"/>
      <c r="U30" s="215"/>
      <c r="V30" s="217"/>
      <c r="W30" s="157"/>
      <c r="X30" s="216"/>
      <c r="Y30" s="219"/>
      <c r="Z30" s="215"/>
      <c r="AA30" s="157"/>
      <c r="AB30" s="215"/>
      <c r="AC30" s="215"/>
      <c r="AD30" s="217"/>
      <c r="AE30" s="157"/>
      <c r="AF30" s="216"/>
      <c r="AG30" s="215"/>
      <c r="AH30" s="216"/>
      <c r="AI30" s="219"/>
      <c r="AJ30" s="217"/>
      <c r="AK30" s="157"/>
      <c r="AL30" s="216"/>
      <c r="AM30" s="219"/>
      <c r="AN30" s="215"/>
      <c r="AO30" s="215"/>
      <c r="AP30" s="215"/>
      <c r="AQ30" s="215"/>
      <c r="AR30" s="215"/>
      <c r="AS30" s="215"/>
      <c r="AT30" s="215"/>
      <c r="AU30" s="157"/>
      <c r="AV30" s="215"/>
      <c r="AW30" s="215"/>
      <c r="AX30" s="215"/>
      <c r="AY30" s="215"/>
      <c r="AZ30" s="215"/>
      <c r="BA30" s="22"/>
      <c r="BB30" s="13"/>
      <c r="BC30" s="13"/>
      <c r="BD30" s="13"/>
      <c r="BE30" s="13"/>
      <c r="BF30" s="13"/>
      <c r="BG30" s="13"/>
      <c r="BH30" s="13"/>
      <c r="BJ30" s="13"/>
      <c r="BN30" s="134" t="s">
        <v>52</v>
      </c>
    </row>
    <row r="31" spans="1:67" ht="11.25" customHeight="1">
      <c r="A31" s="456"/>
      <c r="B31" s="457"/>
      <c r="C31" s="421"/>
      <c r="D31" s="422"/>
      <c r="E31" s="208"/>
      <c r="F31" s="208"/>
      <c r="G31" s="207"/>
      <c r="H31" s="157"/>
      <c r="I31" s="215"/>
      <c r="J31" s="216"/>
      <c r="K31" s="215"/>
      <c r="L31" s="216"/>
      <c r="M31" s="215"/>
      <c r="N31" s="215"/>
      <c r="O31" s="215"/>
      <c r="P31" s="216"/>
      <c r="Q31" s="215"/>
      <c r="R31" s="215"/>
      <c r="S31" s="215"/>
      <c r="T31" s="215"/>
      <c r="U31" s="215"/>
      <c r="V31" s="217"/>
      <c r="W31" s="157"/>
      <c r="X31" s="216"/>
      <c r="Y31" s="219"/>
      <c r="Z31" s="215"/>
      <c r="AA31" s="157"/>
      <c r="AB31" s="215"/>
      <c r="AC31" s="215"/>
      <c r="AD31" s="217"/>
      <c r="AE31" s="157"/>
      <c r="AF31" s="216"/>
      <c r="AG31" s="215"/>
      <c r="AH31" s="216"/>
      <c r="AI31" s="219"/>
      <c r="AJ31" s="217"/>
      <c r="AK31" s="157"/>
      <c r="AL31" s="216"/>
      <c r="AM31" s="219"/>
      <c r="AN31" s="215"/>
      <c r="AO31" s="215"/>
      <c r="AP31" s="215"/>
      <c r="AQ31" s="215"/>
      <c r="AR31" s="215"/>
      <c r="AS31" s="215"/>
      <c r="AT31" s="215"/>
      <c r="AU31" s="157"/>
      <c r="AV31" s="215"/>
      <c r="AW31" s="215"/>
      <c r="AX31" s="215"/>
      <c r="AY31" s="215"/>
      <c r="AZ31" s="215"/>
      <c r="BA31" s="22"/>
      <c r="BB31" s="13"/>
      <c r="BC31" s="13"/>
      <c r="BD31" s="13"/>
      <c r="BE31" s="13"/>
      <c r="BF31" s="13"/>
      <c r="BG31" s="13"/>
      <c r="BH31" s="13"/>
      <c r="BK31" s="123" t="str">
        <f>U8</f>
        <v>M</v>
      </c>
      <c r="BL31" s="128">
        <v>94</v>
      </c>
      <c r="BN31" s="123" t="str">
        <f>AI9</f>
        <v>D</v>
      </c>
      <c r="BO31" s="129">
        <v>95</v>
      </c>
    </row>
    <row r="32" spans="1:61" ht="11.25" customHeight="1">
      <c r="A32" s="456"/>
      <c r="B32" s="457"/>
      <c r="C32" s="421"/>
      <c r="D32" s="422"/>
      <c r="E32" s="208"/>
      <c r="F32" s="208"/>
      <c r="G32" s="207"/>
      <c r="H32" s="157"/>
      <c r="I32" s="215"/>
      <c r="J32" s="216"/>
      <c r="K32" s="215"/>
      <c r="L32" s="216"/>
      <c r="M32" s="215"/>
      <c r="N32" s="215"/>
      <c r="O32" s="215"/>
      <c r="P32" s="216"/>
      <c r="Q32" s="215"/>
      <c r="R32" s="215"/>
      <c r="S32" s="215"/>
      <c r="T32" s="215"/>
      <c r="U32" s="215"/>
      <c r="V32" s="217"/>
      <c r="W32" s="157"/>
      <c r="X32" s="216"/>
      <c r="Y32" s="219"/>
      <c r="Z32" s="215"/>
      <c r="AA32" s="157"/>
      <c r="AB32" s="215"/>
      <c r="AC32" s="215"/>
      <c r="AD32" s="217"/>
      <c r="AE32" s="157"/>
      <c r="AF32" s="216"/>
      <c r="AG32" s="215"/>
      <c r="AH32" s="216"/>
      <c r="AI32" s="219"/>
      <c r="AJ32" s="217"/>
      <c r="AK32" s="157"/>
      <c r="AL32" s="216"/>
      <c r="AM32" s="219"/>
      <c r="AN32" s="215"/>
      <c r="AO32" s="215"/>
      <c r="AP32" s="215"/>
      <c r="AQ32" s="215"/>
      <c r="AR32" s="215"/>
      <c r="AS32" s="215"/>
      <c r="AT32" s="215"/>
      <c r="AU32" s="157"/>
      <c r="AV32" s="215"/>
      <c r="AW32" s="215"/>
      <c r="AX32" s="215"/>
      <c r="AY32" s="215"/>
      <c r="AZ32" s="215"/>
      <c r="BA32" s="22"/>
      <c r="BB32" s="13"/>
      <c r="BC32" s="13"/>
      <c r="BD32" s="13"/>
      <c r="BE32" s="13"/>
      <c r="BF32" s="13"/>
      <c r="BG32" s="13"/>
      <c r="BH32" s="13"/>
      <c r="BI32" s="13"/>
    </row>
    <row r="33" spans="1:67" ht="11.25" customHeight="1">
      <c r="A33" s="456"/>
      <c r="B33" s="457"/>
      <c r="C33" s="421"/>
      <c r="D33" s="422"/>
      <c r="E33" s="208"/>
      <c r="F33" s="208"/>
      <c r="G33" s="207"/>
      <c r="H33" s="157"/>
      <c r="I33" s="215"/>
      <c r="J33" s="216"/>
      <c r="K33" s="215"/>
      <c r="L33" s="216"/>
      <c r="M33" s="215"/>
      <c r="N33" s="215"/>
      <c r="O33" s="215"/>
      <c r="P33" s="216"/>
      <c r="Q33" s="215"/>
      <c r="R33" s="215"/>
      <c r="S33" s="215"/>
      <c r="T33" s="215"/>
      <c r="U33" s="215"/>
      <c r="V33" s="217"/>
      <c r="W33" s="157"/>
      <c r="X33" s="216"/>
      <c r="Y33" s="219"/>
      <c r="Z33" s="215"/>
      <c r="AA33" s="157"/>
      <c r="AB33" s="215"/>
      <c r="AC33" s="215"/>
      <c r="AD33" s="217"/>
      <c r="AE33" s="157"/>
      <c r="AF33" s="216"/>
      <c r="AG33" s="215"/>
      <c r="AH33" s="216"/>
      <c r="AI33" s="219"/>
      <c r="AJ33" s="217"/>
      <c r="AK33" s="157"/>
      <c r="AL33" s="216"/>
      <c r="AM33" s="219"/>
      <c r="AN33" s="215"/>
      <c r="AO33" s="215"/>
      <c r="AP33" s="215"/>
      <c r="AQ33" s="215"/>
      <c r="AR33" s="215"/>
      <c r="AS33" s="215"/>
      <c r="AT33" s="215"/>
      <c r="AU33" s="157"/>
      <c r="AV33" s="215"/>
      <c r="AW33" s="215"/>
      <c r="AX33" s="215"/>
      <c r="AY33" s="215"/>
      <c r="AZ33" s="215"/>
      <c r="BA33" s="22"/>
      <c r="BB33" s="13"/>
      <c r="BC33" s="13"/>
      <c r="BD33" s="13"/>
      <c r="BE33" s="13"/>
      <c r="BF33" s="13"/>
      <c r="BG33" s="13"/>
      <c r="BH33" s="13"/>
      <c r="BI33" s="13"/>
      <c r="BJ33" s="13"/>
      <c r="BM33" s="404" t="s">
        <v>690</v>
      </c>
      <c r="BN33" s="404"/>
      <c r="BO33" s="2" t="str">
        <f>"= "&amp;BK31&amp;" + "&amp;BN31&amp;" - "&amp;BO28</f>
        <v>= M + D - t</v>
      </c>
    </row>
    <row r="34" spans="1:66" ht="11.25" customHeight="1">
      <c r="A34" s="456"/>
      <c r="B34" s="457"/>
      <c r="C34" s="421"/>
      <c r="D34" s="422"/>
      <c r="E34" s="208"/>
      <c r="F34" s="208"/>
      <c r="G34" s="207"/>
      <c r="H34" s="157"/>
      <c r="I34" s="215"/>
      <c r="J34" s="216"/>
      <c r="K34" s="215"/>
      <c r="L34" s="216"/>
      <c r="M34" s="215"/>
      <c r="N34" s="215"/>
      <c r="O34" s="215"/>
      <c r="P34" s="216"/>
      <c r="Q34" s="215"/>
      <c r="R34" s="215"/>
      <c r="S34" s="215"/>
      <c r="T34" s="215"/>
      <c r="U34" s="215"/>
      <c r="V34" s="217"/>
      <c r="W34" s="157"/>
      <c r="X34" s="216"/>
      <c r="Y34" s="219"/>
      <c r="Z34" s="215"/>
      <c r="AA34" s="157"/>
      <c r="AB34" s="215"/>
      <c r="AC34" s="215"/>
      <c r="AD34" s="217"/>
      <c r="AE34" s="157"/>
      <c r="AF34" s="216"/>
      <c r="AG34" s="215"/>
      <c r="AH34" s="216"/>
      <c r="AI34" s="219"/>
      <c r="AJ34" s="217"/>
      <c r="AK34" s="157"/>
      <c r="AL34" s="216"/>
      <c r="AM34" s="219"/>
      <c r="AN34" s="215"/>
      <c r="AO34" s="215"/>
      <c r="AP34" s="215"/>
      <c r="AQ34" s="215"/>
      <c r="AR34" s="215"/>
      <c r="AS34" s="215"/>
      <c r="AT34" s="215"/>
      <c r="AU34" s="157"/>
      <c r="AV34" s="215"/>
      <c r="AW34" s="215"/>
      <c r="AX34" s="215"/>
      <c r="AY34" s="215"/>
      <c r="AZ34" s="215"/>
      <c r="BA34" s="22"/>
      <c r="BB34" s="13"/>
      <c r="BC34" s="13"/>
      <c r="BD34" s="13"/>
      <c r="BE34" s="13"/>
      <c r="BF34" s="13"/>
      <c r="BG34" s="13"/>
      <c r="BH34" s="13"/>
      <c r="BI34" s="13"/>
      <c r="BJ34" s="13"/>
      <c r="BM34" s="403">
        <v>22</v>
      </c>
      <c r="BN34" s="403"/>
    </row>
    <row r="35" spans="1:62" ht="11.25" customHeight="1">
      <c r="A35" s="456"/>
      <c r="B35" s="457"/>
      <c r="C35" s="421"/>
      <c r="D35" s="422"/>
      <c r="E35" s="208"/>
      <c r="F35" s="208"/>
      <c r="G35" s="207"/>
      <c r="H35" s="157"/>
      <c r="I35" s="215"/>
      <c r="J35" s="216"/>
      <c r="K35" s="215"/>
      <c r="L35" s="216"/>
      <c r="M35" s="215"/>
      <c r="N35" s="215"/>
      <c r="O35" s="215"/>
      <c r="P35" s="216"/>
      <c r="Q35" s="215"/>
      <c r="R35" s="215"/>
      <c r="S35" s="215"/>
      <c r="T35" s="215"/>
      <c r="U35" s="215"/>
      <c r="V35" s="217"/>
      <c r="W35" s="157"/>
      <c r="X35" s="216"/>
      <c r="Y35" s="219"/>
      <c r="Z35" s="215"/>
      <c r="AA35" s="157"/>
      <c r="AB35" s="215"/>
      <c r="AC35" s="215"/>
      <c r="AD35" s="217"/>
      <c r="AE35" s="157"/>
      <c r="AF35" s="216"/>
      <c r="AG35" s="215"/>
      <c r="AH35" s="216"/>
      <c r="AI35" s="219"/>
      <c r="AJ35" s="217"/>
      <c r="AK35" s="157"/>
      <c r="AL35" s="216"/>
      <c r="AM35" s="219"/>
      <c r="AN35" s="215"/>
      <c r="AO35" s="215"/>
      <c r="AP35" s="215"/>
      <c r="AQ35" s="215"/>
      <c r="AR35" s="215"/>
      <c r="AS35" s="215"/>
      <c r="AT35" s="215"/>
      <c r="AU35" s="157"/>
      <c r="AV35" s="215"/>
      <c r="AW35" s="215"/>
      <c r="AX35" s="215"/>
      <c r="AY35" s="215"/>
      <c r="AZ35" s="215"/>
      <c r="BA35" s="22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456"/>
      <c r="B36" s="457"/>
      <c r="C36" s="421"/>
      <c r="D36" s="422"/>
      <c r="E36" s="208"/>
      <c r="F36" s="208"/>
      <c r="G36" s="207"/>
      <c r="H36" s="157"/>
      <c r="I36" s="215"/>
      <c r="J36" s="216"/>
      <c r="K36" s="215"/>
      <c r="L36" s="216"/>
      <c r="M36" s="215"/>
      <c r="N36" s="215"/>
      <c r="O36" s="215"/>
      <c r="P36" s="216"/>
      <c r="Q36" s="215"/>
      <c r="R36" s="215"/>
      <c r="S36" s="215"/>
      <c r="T36" s="215"/>
      <c r="U36" s="215"/>
      <c r="V36" s="217"/>
      <c r="W36" s="157"/>
      <c r="X36" s="216"/>
      <c r="Y36" s="219"/>
      <c r="Z36" s="215"/>
      <c r="AA36" s="157"/>
      <c r="AB36" s="215"/>
      <c r="AC36" s="215"/>
      <c r="AD36" s="217"/>
      <c r="AE36" s="157"/>
      <c r="AF36" s="216"/>
      <c r="AG36" s="215"/>
      <c r="AH36" s="216"/>
      <c r="AI36" s="219"/>
      <c r="AJ36" s="217"/>
      <c r="AK36" s="157"/>
      <c r="AL36" s="216"/>
      <c r="AM36" s="219"/>
      <c r="AN36" s="215"/>
      <c r="AO36" s="215"/>
      <c r="AP36" s="215"/>
      <c r="AQ36" s="215"/>
      <c r="AR36" s="215"/>
      <c r="AS36" s="215"/>
      <c r="AT36" s="215"/>
      <c r="AU36" s="157"/>
      <c r="AV36" s="215"/>
      <c r="AW36" s="215"/>
      <c r="AX36" s="215"/>
      <c r="AY36" s="215"/>
      <c r="AZ36" s="215"/>
      <c r="BA36" s="22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ht="11.25" customHeight="1">
      <c r="A37" s="456"/>
      <c r="B37" s="457"/>
      <c r="C37" s="421"/>
      <c r="D37" s="422"/>
      <c r="E37" s="208"/>
      <c r="F37" s="208"/>
      <c r="G37" s="207"/>
      <c r="H37" s="157"/>
      <c r="I37" s="215"/>
      <c r="J37" s="216"/>
      <c r="K37" s="215"/>
      <c r="L37" s="216"/>
      <c r="M37" s="215"/>
      <c r="N37" s="215"/>
      <c r="O37" s="215"/>
      <c r="P37" s="216"/>
      <c r="Q37" s="215"/>
      <c r="R37" s="215"/>
      <c r="S37" s="215"/>
      <c r="T37" s="215"/>
      <c r="U37" s="215"/>
      <c r="V37" s="217"/>
      <c r="W37" s="157"/>
      <c r="X37" s="216"/>
      <c r="Y37" s="219"/>
      <c r="Z37" s="215"/>
      <c r="AA37" s="157"/>
      <c r="AB37" s="215"/>
      <c r="AC37" s="215"/>
      <c r="AD37" s="217"/>
      <c r="AE37" s="157"/>
      <c r="AF37" s="216"/>
      <c r="AG37" s="215"/>
      <c r="AH37" s="216"/>
      <c r="AI37" s="219"/>
      <c r="AJ37" s="217"/>
      <c r="AK37" s="157"/>
      <c r="AL37" s="216"/>
      <c r="AM37" s="219"/>
      <c r="AN37" s="215"/>
      <c r="AO37" s="215"/>
      <c r="AP37" s="215"/>
      <c r="AQ37" s="215"/>
      <c r="AR37" s="215"/>
      <c r="AS37" s="215"/>
      <c r="AT37" s="215"/>
      <c r="AU37" s="157"/>
      <c r="AV37" s="215"/>
      <c r="AW37" s="215"/>
      <c r="AX37" s="215"/>
      <c r="AY37" s="215"/>
      <c r="AZ37" s="215"/>
      <c r="BA37" s="22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456"/>
      <c r="B38" s="457"/>
      <c r="C38" s="421"/>
      <c r="D38" s="422"/>
      <c r="E38" s="208"/>
      <c r="F38" s="208"/>
      <c r="G38" s="207"/>
      <c r="H38" s="157"/>
      <c r="I38" s="215"/>
      <c r="J38" s="216"/>
      <c r="K38" s="215"/>
      <c r="L38" s="216"/>
      <c r="M38" s="215"/>
      <c r="N38" s="215"/>
      <c r="O38" s="215"/>
      <c r="P38" s="216"/>
      <c r="Q38" s="215"/>
      <c r="R38" s="215"/>
      <c r="S38" s="215"/>
      <c r="T38" s="215"/>
      <c r="U38" s="215"/>
      <c r="V38" s="217"/>
      <c r="W38" s="157"/>
      <c r="X38" s="216"/>
      <c r="Y38" s="219"/>
      <c r="Z38" s="215"/>
      <c r="AA38" s="157"/>
      <c r="AB38" s="215"/>
      <c r="AC38" s="215"/>
      <c r="AD38" s="217"/>
      <c r="AE38" s="157"/>
      <c r="AF38" s="216"/>
      <c r="AG38" s="215"/>
      <c r="AH38" s="216"/>
      <c r="AI38" s="219"/>
      <c r="AJ38" s="217"/>
      <c r="AK38" s="157"/>
      <c r="AL38" s="216"/>
      <c r="AM38" s="219"/>
      <c r="AN38" s="215"/>
      <c r="AO38" s="215"/>
      <c r="AP38" s="215"/>
      <c r="AQ38" s="215"/>
      <c r="AR38" s="215"/>
      <c r="AS38" s="215"/>
      <c r="AT38" s="215"/>
      <c r="AU38" s="157"/>
      <c r="AV38" s="215"/>
      <c r="AW38" s="215"/>
      <c r="AX38" s="215"/>
      <c r="AY38" s="215"/>
      <c r="AZ38" s="215"/>
      <c r="BA38" s="22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460"/>
      <c r="B39" s="461"/>
      <c r="C39" s="592"/>
      <c r="D39" s="593"/>
      <c r="E39" s="365"/>
      <c r="F39" s="365"/>
      <c r="G39" s="364"/>
      <c r="H39" s="162"/>
      <c r="I39" s="233"/>
      <c r="J39" s="235"/>
      <c r="K39" s="233"/>
      <c r="L39" s="235"/>
      <c r="M39" s="233"/>
      <c r="N39" s="233"/>
      <c r="O39" s="233"/>
      <c r="P39" s="235"/>
      <c r="Q39" s="233"/>
      <c r="R39" s="233"/>
      <c r="S39" s="233"/>
      <c r="T39" s="233"/>
      <c r="U39" s="233"/>
      <c r="V39" s="234"/>
      <c r="W39" s="162"/>
      <c r="X39" s="235"/>
      <c r="Y39" s="237"/>
      <c r="Z39" s="233"/>
      <c r="AA39" s="162"/>
      <c r="AB39" s="233"/>
      <c r="AC39" s="233"/>
      <c r="AD39" s="234"/>
      <c r="AE39" s="162"/>
      <c r="AF39" s="235"/>
      <c r="AG39" s="233"/>
      <c r="AH39" s="235"/>
      <c r="AI39" s="237"/>
      <c r="AJ39" s="234"/>
      <c r="AK39" s="162"/>
      <c r="AL39" s="235"/>
      <c r="AM39" s="237"/>
      <c r="AN39" s="233"/>
      <c r="AO39" s="233"/>
      <c r="AP39" s="233"/>
      <c r="AQ39" s="233"/>
      <c r="AR39" s="233"/>
      <c r="AS39" s="233"/>
      <c r="AT39" s="233"/>
      <c r="AU39" s="162"/>
      <c r="AV39" s="233"/>
      <c r="AW39" s="233"/>
      <c r="AX39" s="233"/>
      <c r="AY39" s="233"/>
      <c r="AZ39" s="233"/>
      <c r="BA39" s="17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187</v>
      </c>
      <c r="B40" s="8"/>
      <c r="C40" s="72" t="s">
        <v>188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179</v>
      </c>
      <c r="B41" s="1"/>
      <c r="C41" s="11" t="s">
        <v>189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179</v>
      </c>
      <c r="B42" s="1"/>
      <c r="C42" s="11" t="s">
        <v>190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179</v>
      </c>
      <c r="B43" s="1"/>
      <c r="C43" s="11" t="s">
        <v>191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179</v>
      </c>
      <c r="B44" s="10"/>
      <c r="C44" s="12" t="s">
        <v>192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193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194</v>
      </c>
    </row>
  </sheetData>
  <mergeCells count="931">
    <mergeCell ref="BM20:BN20"/>
    <mergeCell ref="BM34:BN34"/>
    <mergeCell ref="BM33:BN33"/>
    <mergeCell ref="BM19:BN19"/>
    <mergeCell ref="AU11:AV11"/>
    <mergeCell ref="Y10:Z10"/>
    <mergeCell ref="Q11:R11"/>
    <mergeCell ref="AE10:AF10"/>
    <mergeCell ref="AG10:AH10"/>
    <mergeCell ref="AI10:AJ10"/>
    <mergeCell ref="AC11:AD11"/>
    <mergeCell ref="AE11:AF11"/>
    <mergeCell ref="AG11:AH11"/>
    <mergeCell ref="AI11:AJ11"/>
    <mergeCell ref="AE7:AF7"/>
    <mergeCell ref="Y6:AD7"/>
    <mergeCell ref="I33:J33"/>
    <mergeCell ref="M33:N33"/>
    <mergeCell ref="M26:N26"/>
    <mergeCell ref="M27:N27"/>
    <mergeCell ref="M28:N28"/>
    <mergeCell ref="M29:N29"/>
    <mergeCell ref="W12:X12"/>
    <mergeCell ref="AA8:AB8"/>
    <mergeCell ref="I34:J34"/>
    <mergeCell ref="I36:J36"/>
    <mergeCell ref="M20:N20"/>
    <mergeCell ref="M21:N21"/>
    <mergeCell ref="M22:N22"/>
    <mergeCell ref="M23:N23"/>
    <mergeCell ref="M24:N24"/>
    <mergeCell ref="M25:N25"/>
    <mergeCell ref="M31:N31"/>
    <mergeCell ref="M32:N32"/>
    <mergeCell ref="I37:J37"/>
    <mergeCell ref="I38:J38"/>
    <mergeCell ref="M12:N12"/>
    <mergeCell ref="M13:N13"/>
    <mergeCell ref="M14:N14"/>
    <mergeCell ref="M15:N15"/>
    <mergeCell ref="M16:N16"/>
    <mergeCell ref="M17:N17"/>
    <mergeCell ref="M18:N18"/>
    <mergeCell ref="M19:N19"/>
    <mergeCell ref="M38:N38"/>
    <mergeCell ref="M39:N39"/>
    <mergeCell ref="O8:P8"/>
    <mergeCell ref="O9:P9"/>
    <mergeCell ref="M11:N11"/>
    <mergeCell ref="M10:N10"/>
    <mergeCell ref="O23:P23"/>
    <mergeCell ref="O21:P21"/>
    <mergeCell ref="O38:P38"/>
    <mergeCell ref="M37:N37"/>
    <mergeCell ref="AW10:AX10"/>
    <mergeCell ref="AW11:AX11"/>
    <mergeCell ref="AY11:AZ11"/>
    <mergeCell ref="AY10:AZ10"/>
    <mergeCell ref="AM11:AN11"/>
    <mergeCell ref="AO11:AP11"/>
    <mergeCell ref="AQ11:AR11"/>
    <mergeCell ref="AS11:AT11"/>
    <mergeCell ref="AU10:AV10"/>
    <mergeCell ref="AY6:AZ6"/>
    <mergeCell ref="AY7:AZ7"/>
    <mergeCell ref="AY8:AZ8"/>
    <mergeCell ref="AY9:AZ9"/>
    <mergeCell ref="AW6:AX6"/>
    <mergeCell ref="AW7:AX7"/>
    <mergeCell ref="AW8:AX8"/>
    <mergeCell ref="AW9:AX9"/>
    <mergeCell ref="AU9:AV9"/>
    <mergeCell ref="AU8:AV8"/>
    <mergeCell ref="AU7:AV7"/>
    <mergeCell ref="AU6:AV6"/>
    <mergeCell ref="AQ6:AR6"/>
    <mergeCell ref="AS6:AT6"/>
    <mergeCell ref="AQ7:AR7"/>
    <mergeCell ref="AS7:AT7"/>
    <mergeCell ref="AQ8:AR8"/>
    <mergeCell ref="AS8:AT8"/>
    <mergeCell ref="AS14:AT14"/>
    <mergeCell ref="AM15:AN15"/>
    <mergeCell ref="AK12:AL12"/>
    <mergeCell ref="AK13:AL13"/>
    <mergeCell ref="AK15:AL15"/>
    <mergeCell ref="AM14:AN14"/>
    <mergeCell ref="AO14:AP14"/>
    <mergeCell ref="AQ14:AR14"/>
    <mergeCell ref="AM12:AN12"/>
    <mergeCell ref="AO12:AP12"/>
    <mergeCell ref="AS20:AT20"/>
    <mergeCell ref="AK19:AL19"/>
    <mergeCell ref="AM17:AN17"/>
    <mergeCell ref="AO17:AP17"/>
    <mergeCell ref="AQ17:AR17"/>
    <mergeCell ref="AS17:AT17"/>
    <mergeCell ref="AQ18:AR18"/>
    <mergeCell ref="AS18:AT18"/>
    <mergeCell ref="AM19:AN19"/>
    <mergeCell ref="AO19:AP19"/>
    <mergeCell ref="AQ33:AR33"/>
    <mergeCell ref="AK21:AL21"/>
    <mergeCell ref="AK20:AL20"/>
    <mergeCell ref="AM20:AN20"/>
    <mergeCell ref="AO20:AP20"/>
    <mergeCell ref="AQ20:AR20"/>
    <mergeCell ref="AK33:AL33"/>
    <mergeCell ref="AM33:AN33"/>
    <mergeCell ref="AO33:AP33"/>
    <mergeCell ref="AK23:AL23"/>
    <mergeCell ref="AQ37:AR37"/>
    <mergeCell ref="AQ38:AR38"/>
    <mergeCell ref="AQ39:AR39"/>
    <mergeCell ref="AQ36:AR36"/>
    <mergeCell ref="Q13:R13"/>
    <mergeCell ref="S13:T13"/>
    <mergeCell ref="U13:V13"/>
    <mergeCell ref="Y13:Z13"/>
    <mergeCell ref="Y14:Z14"/>
    <mergeCell ref="Q15:R15"/>
    <mergeCell ref="S15:T15"/>
    <mergeCell ref="U15:V15"/>
    <mergeCell ref="Y15:Z15"/>
    <mergeCell ref="W15:X15"/>
    <mergeCell ref="U16:V16"/>
    <mergeCell ref="W16:X16"/>
    <mergeCell ref="Q14:R14"/>
    <mergeCell ref="W14:X14"/>
    <mergeCell ref="S16:T16"/>
    <mergeCell ref="U14:V14"/>
    <mergeCell ref="Y21:Z21"/>
    <mergeCell ref="Y16:Z16"/>
    <mergeCell ref="Y17:Z17"/>
    <mergeCell ref="Y18:Z18"/>
    <mergeCell ref="Y19:Z19"/>
    <mergeCell ref="Q21:R21"/>
    <mergeCell ref="S21:T21"/>
    <mergeCell ref="U21:V21"/>
    <mergeCell ref="W21:X21"/>
    <mergeCell ref="Y22:Z22"/>
    <mergeCell ref="Y23:Z23"/>
    <mergeCell ref="Q24:R24"/>
    <mergeCell ref="S24:T24"/>
    <mergeCell ref="Y24:Z24"/>
    <mergeCell ref="U22:V22"/>
    <mergeCell ref="W22:X22"/>
    <mergeCell ref="Q23:R23"/>
    <mergeCell ref="S23:T23"/>
    <mergeCell ref="U23:V23"/>
    <mergeCell ref="Y25:Z25"/>
    <mergeCell ref="Q26:R26"/>
    <mergeCell ref="S26:T26"/>
    <mergeCell ref="Y26:Z26"/>
    <mergeCell ref="Y27:Z27"/>
    <mergeCell ref="Q28:R28"/>
    <mergeCell ref="S28:T28"/>
    <mergeCell ref="Y28:Z28"/>
    <mergeCell ref="U32:V32"/>
    <mergeCell ref="W32:X32"/>
    <mergeCell ref="Y32:Z32"/>
    <mergeCell ref="Q29:R29"/>
    <mergeCell ref="S29:T29"/>
    <mergeCell ref="Y29:Z29"/>
    <mergeCell ref="Y30:Z30"/>
    <mergeCell ref="U30:V30"/>
    <mergeCell ref="W30:X30"/>
    <mergeCell ref="S32:T32"/>
    <mergeCell ref="U38:V38"/>
    <mergeCell ref="W38:X38"/>
    <mergeCell ref="Y38:Z38"/>
    <mergeCell ref="Y33:Z33"/>
    <mergeCell ref="Y34:Z34"/>
    <mergeCell ref="W33:X33"/>
    <mergeCell ref="U35:V35"/>
    <mergeCell ref="W35:X35"/>
    <mergeCell ref="Y35:Z35"/>
    <mergeCell ref="Y39:Z39"/>
    <mergeCell ref="AA12:AB12"/>
    <mergeCell ref="AA15:AB15"/>
    <mergeCell ref="AA19:AB19"/>
    <mergeCell ref="AA21:AB21"/>
    <mergeCell ref="AA32:AB32"/>
    <mergeCell ref="AA35:AB35"/>
    <mergeCell ref="AA20:AB20"/>
    <mergeCell ref="Y36:Z36"/>
    <mergeCell ref="Y37:Z37"/>
    <mergeCell ref="AI16:AJ16"/>
    <mergeCell ref="AE13:AF13"/>
    <mergeCell ref="AG13:AH13"/>
    <mergeCell ref="AI13:AJ13"/>
    <mergeCell ref="AE14:AF14"/>
    <mergeCell ref="AG14:AH14"/>
    <mergeCell ref="AI14:AJ14"/>
    <mergeCell ref="AG17:AH17"/>
    <mergeCell ref="AI17:AJ17"/>
    <mergeCell ref="AE18:AF18"/>
    <mergeCell ref="AG18:AH18"/>
    <mergeCell ref="AI18:AJ18"/>
    <mergeCell ref="AG21:AH21"/>
    <mergeCell ref="AI21:AJ21"/>
    <mergeCell ref="AE20:AF20"/>
    <mergeCell ref="AG20:AH20"/>
    <mergeCell ref="AI20:AJ20"/>
    <mergeCell ref="AI24:AJ24"/>
    <mergeCell ref="AE25:AF25"/>
    <mergeCell ref="AG25:AH25"/>
    <mergeCell ref="AI25:AJ25"/>
    <mergeCell ref="AI26:AJ26"/>
    <mergeCell ref="AE27:AF27"/>
    <mergeCell ref="AG27:AH27"/>
    <mergeCell ref="AI27:AJ27"/>
    <mergeCell ref="AI28:AJ28"/>
    <mergeCell ref="AE29:AF29"/>
    <mergeCell ref="AG29:AH29"/>
    <mergeCell ref="AI29:AJ29"/>
    <mergeCell ref="AE30:AF30"/>
    <mergeCell ref="AG30:AH30"/>
    <mergeCell ref="AI30:AJ30"/>
    <mergeCell ref="AE31:AF31"/>
    <mergeCell ref="AG31:AH31"/>
    <mergeCell ref="AI31:AJ31"/>
    <mergeCell ref="AC32:AD32"/>
    <mergeCell ref="AE32:AF32"/>
    <mergeCell ref="AG32:AH32"/>
    <mergeCell ref="AI32:AJ32"/>
    <mergeCell ref="AE33:AF33"/>
    <mergeCell ref="AG33:AH33"/>
    <mergeCell ref="AI33:AJ33"/>
    <mergeCell ref="AE34:AF34"/>
    <mergeCell ref="AG34:AH34"/>
    <mergeCell ref="AI34:AJ34"/>
    <mergeCell ref="AI35:AJ35"/>
    <mergeCell ref="AE36:AF36"/>
    <mergeCell ref="AG36:AH36"/>
    <mergeCell ref="AI36:AJ36"/>
    <mergeCell ref="AK37:AL37"/>
    <mergeCell ref="AM37:AN37"/>
    <mergeCell ref="AO37:AP37"/>
    <mergeCell ref="AK36:AL36"/>
    <mergeCell ref="AM36:AN36"/>
    <mergeCell ref="AO36:AP36"/>
    <mergeCell ref="AA16:AB16"/>
    <mergeCell ref="AC18:AD18"/>
    <mergeCell ref="AA22:AB22"/>
    <mergeCell ref="AE22:AF22"/>
    <mergeCell ref="AC21:AD21"/>
    <mergeCell ref="AE21:AF21"/>
    <mergeCell ref="AE17:AF17"/>
    <mergeCell ref="AG22:AH22"/>
    <mergeCell ref="AI22:AJ22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A38:AB38"/>
    <mergeCell ref="AC38:AD38"/>
    <mergeCell ref="AE38:AF38"/>
    <mergeCell ref="A7:B7"/>
    <mergeCell ref="AA17:AB17"/>
    <mergeCell ref="Q17:R17"/>
    <mergeCell ref="AC17:AD17"/>
    <mergeCell ref="C14:D14"/>
    <mergeCell ref="A13:B13"/>
    <mergeCell ref="C13:D13"/>
    <mergeCell ref="G16:H16"/>
    <mergeCell ref="S14:T14"/>
    <mergeCell ref="AA14:AB14"/>
    <mergeCell ref="AC20:AD20"/>
    <mergeCell ref="U18:V18"/>
    <mergeCell ref="W18:X18"/>
    <mergeCell ref="S17:T17"/>
    <mergeCell ref="U17:V17"/>
    <mergeCell ref="W17:X17"/>
    <mergeCell ref="AA18:AB18"/>
    <mergeCell ref="S20:T20"/>
    <mergeCell ref="Y20:Z20"/>
    <mergeCell ref="S19:T19"/>
    <mergeCell ref="G13:H13"/>
    <mergeCell ref="G15:H15"/>
    <mergeCell ref="G17:H17"/>
    <mergeCell ref="G14:H14"/>
    <mergeCell ref="I14:J14"/>
    <mergeCell ref="I16:J16"/>
    <mergeCell ref="Q16:R16"/>
    <mergeCell ref="E14:F14"/>
    <mergeCell ref="A17:B17"/>
    <mergeCell ref="C17:D17"/>
    <mergeCell ref="E15:F15"/>
    <mergeCell ref="E17:F17"/>
    <mergeCell ref="E16:F16"/>
    <mergeCell ref="A16:B16"/>
    <mergeCell ref="C16:D16"/>
    <mergeCell ref="A18:B18"/>
    <mergeCell ref="C18:D18"/>
    <mergeCell ref="A19:B19"/>
    <mergeCell ref="C19:D19"/>
    <mergeCell ref="A10:B10"/>
    <mergeCell ref="C10:D10"/>
    <mergeCell ref="A11:B11"/>
    <mergeCell ref="C11:D11"/>
    <mergeCell ref="C12:D12"/>
    <mergeCell ref="A15:B15"/>
    <mergeCell ref="C15:D15"/>
    <mergeCell ref="A12:B12"/>
    <mergeCell ref="A14:B14"/>
    <mergeCell ref="E13:F13"/>
    <mergeCell ref="G10:H10"/>
    <mergeCell ref="I10:J10"/>
    <mergeCell ref="E12:F12"/>
    <mergeCell ref="E11:F11"/>
    <mergeCell ref="G12:H12"/>
    <mergeCell ref="I13:J13"/>
    <mergeCell ref="A3:C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K14:L14"/>
    <mergeCell ref="A1:AQ2"/>
    <mergeCell ref="G11:H11"/>
    <mergeCell ref="O14:P14"/>
    <mergeCell ref="AC14:AD14"/>
    <mergeCell ref="W13:X13"/>
    <mergeCell ref="AA13:AB13"/>
    <mergeCell ref="I11:J11"/>
    <mergeCell ref="I12:J12"/>
    <mergeCell ref="A8:B8"/>
    <mergeCell ref="I15:J15"/>
    <mergeCell ref="K16:L16"/>
    <mergeCell ref="U20:V20"/>
    <mergeCell ref="W20:X20"/>
    <mergeCell ref="O16:P16"/>
    <mergeCell ref="S18:T18"/>
    <mergeCell ref="Q20:R20"/>
    <mergeCell ref="Q19:R19"/>
    <mergeCell ref="U19:V19"/>
    <mergeCell ref="Q18:R18"/>
    <mergeCell ref="I20:J20"/>
    <mergeCell ref="O20:P20"/>
    <mergeCell ref="K20:L20"/>
    <mergeCell ref="K21:L21"/>
    <mergeCell ref="I21:J21"/>
    <mergeCell ref="O17:P17"/>
    <mergeCell ref="I19:J19"/>
    <mergeCell ref="K17:L17"/>
    <mergeCell ref="K18:L18"/>
    <mergeCell ref="I17:J17"/>
    <mergeCell ref="AU19:AV19"/>
    <mergeCell ref="E19:F19"/>
    <mergeCell ref="G19:H19"/>
    <mergeCell ref="W19:X19"/>
    <mergeCell ref="K19:L19"/>
    <mergeCell ref="AC19:AD19"/>
    <mergeCell ref="O19:P19"/>
    <mergeCell ref="AE19:AF19"/>
    <mergeCell ref="AG19:AH19"/>
    <mergeCell ref="AI19:AJ19"/>
    <mergeCell ref="AW37:AX37"/>
    <mergeCell ref="AY37:AZ37"/>
    <mergeCell ref="AW38:AX38"/>
    <mergeCell ref="K15:L15"/>
    <mergeCell ref="AW19:AX19"/>
    <mergeCell ref="AY19:AZ19"/>
    <mergeCell ref="AU17:AV17"/>
    <mergeCell ref="AY20:AZ20"/>
    <mergeCell ref="AW21:AX21"/>
    <mergeCell ref="AW20:AX20"/>
    <mergeCell ref="AY21:AZ21"/>
    <mergeCell ref="K10:L10"/>
    <mergeCell ref="O10:P10"/>
    <mergeCell ref="Z3:AQ3"/>
    <mergeCell ref="Z4:AQ4"/>
    <mergeCell ref="AC10:AD10"/>
    <mergeCell ref="O11:P11"/>
    <mergeCell ref="AK11:AL11"/>
    <mergeCell ref="AK10:AL10"/>
    <mergeCell ref="AU15:AV15"/>
    <mergeCell ref="AU12:AV12"/>
    <mergeCell ref="K12:L12"/>
    <mergeCell ref="K11:L11"/>
    <mergeCell ref="AC15:AD15"/>
    <mergeCell ref="K13:L13"/>
    <mergeCell ref="AU13:AV13"/>
    <mergeCell ref="O13:P13"/>
    <mergeCell ref="AC13:AD13"/>
    <mergeCell ref="O15:P15"/>
    <mergeCell ref="S11:T11"/>
    <mergeCell ref="AY18:AZ18"/>
    <mergeCell ref="AK18:AL18"/>
    <mergeCell ref="AY16:AZ16"/>
    <mergeCell ref="AU16:AV16"/>
    <mergeCell ref="AK17:AL17"/>
    <mergeCell ref="AU18:AV18"/>
    <mergeCell ref="AK16:AL16"/>
    <mergeCell ref="AW16:AX16"/>
    <mergeCell ref="AM18:AN18"/>
    <mergeCell ref="AO18:AP18"/>
    <mergeCell ref="AW14:AX14"/>
    <mergeCell ref="AY15:AZ15"/>
    <mergeCell ref="AC16:AD16"/>
    <mergeCell ref="AK14:AL14"/>
    <mergeCell ref="AU14:AV14"/>
    <mergeCell ref="AE15:AF15"/>
    <mergeCell ref="AG15:AH15"/>
    <mergeCell ref="AI15:AJ15"/>
    <mergeCell ref="AE16:AF16"/>
    <mergeCell ref="AG16:AH16"/>
    <mergeCell ref="AU20:AV20"/>
    <mergeCell ref="AY17:AZ17"/>
    <mergeCell ref="AW12:AX12"/>
    <mergeCell ref="AY14:AZ14"/>
    <mergeCell ref="AW13:AX13"/>
    <mergeCell ref="AY13:AZ13"/>
    <mergeCell ref="AW15:AX15"/>
    <mergeCell ref="AW18:AX18"/>
    <mergeCell ref="AY12:AZ12"/>
    <mergeCell ref="AW17:AX17"/>
    <mergeCell ref="A20:B20"/>
    <mergeCell ref="C20:D20"/>
    <mergeCell ref="E20:F20"/>
    <mergeCell ref="G20:H20"/>
    <mergeCell ref="A21:B21"/>
    <mergeCell ref="C21:D21"/>
    <mergeCell ref="E21:F21"/>
    <mergeCell ref="G21:H21"/>
    <mergeCell ref="AU21:AV21"/>
    <mergeCell ref="A22:B22"/>
    <mergeCell ref="C22:D22"/>
    <mergeCell ref="E22:F22"/>
    <mergeCell ref="G22:H22"/>
    <mergeCell ref="Q22:R22"/>
    <mergeCell ref="S22:T22"/>
    <mergeCell ref="O22:P22"/>
    <mergeCell ref="AC22:AD22"/>
    <mergeCell ref="AK22:AL22"/>
    <mergeCell ref="AU22:AV22"/>
    <mergeCell ref="AW22:AX22"/>
    <mergeCell ref="AY22:AZ22"/>
    <mergeCell ref="AM22:AN22"/>
    <mergeCell ref="AO22:AP22"/>
    <mergeCell ref="AS22:AT22"/>
    <mergeCell ref="AQ22:AR22"/>
    <mergeCell ref="K22:L22"/>
    <mergeCell ref="A23:B23"/>
    <mergeCell ref="C23:D23"/>
    <mergeCell ref="E23:F23"/>
    <mergeCell ref="G23:H23"/>
    <mergeCell ref="K23:L23"/>
    <mergeCell ref="I22:J22"/>
    <mergeCell ref="I23:J23"/>
    <mergeCell ref="W23:X23"/>
    <mergeCell ref="AA23:AB23"/>
    <mergeCell ref="AE23:AF23"/>
    <mergeCell ref="AG23:AH23"/>
    <mergeCell ref="AI23:AJ23"/>
    <mergeCell ref="AU23:AV23"/>
    <mergeCell ref="AW23:AX23"/>
    <mergeCell ref="AY23:AZ23"/>
    <mergeCell ref="AM23:AN23"/>
    <mergeCell ref="AO23:AP23"/>
    <mergeCell ref="AS23:AT23"/>
    <mergeCell ref="AQ23:AR23"/>
    <mergeCell ref="A24:B24"/>
    <mergeCell ref="C24:D24"/>
    <mergeCell ref="E24:F24"/>
    <mergeCell ref="G24:H24"/>
    <mergeCell ref="I24:J24"/>
    <mergeCell ref="O24:P24"/>
    <mergeCell ref="AC24:AD24"/>
    <mergeCell ref="AK24:AL24"/>
    <mergeCell ref="U24:V24"/>
    <mergeCell ref="W24:X24"/>
    <mergeCell ref="AA24:AB24"/>
    <mergeCell ref="K24:L24"/>
    <mergeCell ref="AE24:AF24"/>
    <mergeCell ref="AG24:AH24"/>
    <mergeCell ref="AU24:AV24"/>
    <mergeCell ref="AW24:AX24"/>
    <mergeCell ref="AY24:AZ24"/>
    <mergeCell ref="AM24:AN24"/>
    <mergeCell ref="AO24:AP24"/>
    <mergeCell ref="AS24:AT24"/>
    <mergeCell ref="AQ24:AR24"/>
    <mergeCell ref="A25:B25"/>
    <mergeCell ref="C25:D25"/>
    <mergeCell ref="E25:F25"/>
    <mergeCell ref="G25:H25"/>
    <mergeCell ref="I25:J25"/>
    <mergeCell ref="O25:P25"/>
    <mergeCell ref="AC25:AD25"/>
    <mergeCell ref="AK25:AL25"/>
    <mergeCell ref="U25:V25"/>
    <mergeCell ref="W25:X25"/>
    <mergeCell ref="AA25:AB25"/>
    <mergeCell ref="K25:L25"/>
    <mergeCell ref="Q25:R25"/>
    <mergeCell ref="S25:T25"/>
    <mergeCell ref="AU25:AV25"/>
    <mergeCell ref="AW25:AX25"/>
    <mergeCell ref="AY25:AZ25"/>
    <mergeCell ref="AM25:AN25"/>
    <mergeCell ref="AO25:AP25"/>
    <mergeCell ref="AS25:AT25"/>
    <mergeCell ref="AQ25:AR25"/>
    <mergeCell ref="A26:B26"/>
    <mergeCell ref="C26:D26"/>
    <mergeCell ref="E26:F26"/>
    <mergeCell ref="G26:H26"/>
    <mergeCell ref="I26:J26"/>
    <mergeCell ref="O26:P26"/>
    <mergeCell ref="AC26:AD26"/>
    <mergeCell ref="AK26:AL26"/>
    <mergeCell ref="U26:V26"/>
    <mergeCell ref="W26:X26"/>
    <mergeCell ref="AA26:AB26"/>
    <mergeCell ref="K26:L26"/>
    <mergeCell ref="AE26:AF26"/>
    <mergeCell ref="AG26:AH26"/>
    <mergeCell ref="AU26:AV26"/>
    <mergeCell ref="AW26:AX26"/>
    <mergeCell ref="AY26:AZ26"/>
    <mergeCell ref="AM26:AN26"/>
    <mergeCell ref="AO26:AP26"/>
    <mergeCell ref="AS26:AT26"/>
    <mergeCell ref="AQ26:AR26"/>
    <mergeCell ref="A27:B27"/>
    <mergeCell ref="C27:D27"/>
    <mergeCell ref="E27:F27"/>
    <mergeCell ref="G27:H27"/>
    <mergeCell ref="I27:J27"/>
    <mergeCell ref="O27:P27"/>
    <mergeCell ref="AC27:AD27"/>
    <mergeCell ref="AK27:AL27"/>
    <mergeCell ref="U27:V27"/>
    <mergeCell ref="W27:X27"/>
    <mergeCell ref="AA27:AB27"/>
    <mergeCell ref="K27:L27"/>
    <mergeCell ref="Q27:R27"/>
    <mergeCell ref="S27:T27"/>
    <mergeCell ref="AU27:AV27"/>
    <mergeCell ref="AW27:AX27"/>
    <mergeCell ref="AY27:AZ27"/>
    <mergeCell ref="AM27:AN27"/>
    <mergeCell ref="AO27:AP27"/>
    <mergeCell ref="AS27:AT27"/>
    <mergeCell ref="AQ27:AR27"/>
    <mergeCell ref="A28:B28"/>
    <mergeCell ref="C28:D28"/>
    <mergeCell ref="E28:F28"/>
    <mergeCell ref="G28:H28"/>
    <mergeCell ref="I28:J28"/>
    <mergeCell ref="O28:P28"/>
    <mergeCell ref="AC28:AD28"/>
    <mergeCell ref="AK28:AL28"/>
    <mergeCell ref="U28:V28"/>
    <mergeCell ref="W28:X28"/>
    <mergeCell ref="AA28:AB28"/>
    <mergeCell ref="K28:L28"/>
    <mergeCell ref="AE28:AF28"/>
    <mergeCell ref="AG28:AH28"/>
    <mergeCell ref="AU28:AV28"/>
    <mergeCell ref="AW28:AX28"/>
    <mergeCell ref="AY28:AZ28"/>
    <mergeCell ref="AM28:AN28"/>
    <mergeCell ref="AO28:AP28"/>
    <mergeCell ref="AS28:AT28"/>
    <mergeCell ref="AQ28:AR28"/>
    <mergeCell ref="A29:B29"/>
    <mergeCell ref="C29:D29"/>
    <mergeCell ref="E29:F29"/>
    <mergeCell ref="G29:H29"/>
    <mergeCell ref="I29:J29"/>
    <mergeCell ref="O29:P29"/>
    <mergeCell ref="AC29:AD29"/>
    <mergeCell ref="AK29:AL29"/>
    <mergeCell ref="U29:V29"/>
    <mergeCell ref="W29:X29"/>
    <mergeCell ref="AA29:AB29"/>
    <mergeCell ref="K29:L29"/>
    <mergeCell ref="AU29:AV29"/>
    <mergeCell ref="AW29:AX29"/>
    <mergeCell ref="AY29:AZ29"/>
    <mergeCell ref="AM29:AN29"/>
    <mergeCell ref="AO29:AP29"/>
    <mergeCell ref="AS29:AT29"/>
    <mergeCell ref="AQ29:AR29"/>
    <mergeCell ref="A39:B39"/>
    <mergeCell ref="C39:D39"/>
    <mergeCell ref="E39:F39"/>
    <mergeCell ref="G39:H39"/>
    <mergeCell ref="I39:J39"/>
    <mergeCell ref="AK39:AL39"/>
    <mergeCell ref="U39:V39"/>
    <mergeCell ref="W39:X39"/>
    <mergeCell ref="AA39:AB39"/>
    <mergeCell ref="AC39:AD39"/>
    <mergeCell ref="K39:L39"/>
    <mergeCell ref="O39:P39"/>
    <mergeCell ref="Q39:R39"/>
    <mergeCell ref="S39:T39"/>
    <mergeCell ref="AA30:AB30"/>
    <mergeCell ref="A30:B30"/>
    <mergeCell ref="C30:D30"/>
    <mergeCell ref="E30:F30"/>
    <mergeCell ref="G30:H30"/>
    <mergeCell ref="S30:T30"/>
    <mergeCell ref="O30:P30"/>
    <mergeCell ref="K30:L30"/>
    <mergeCell ref="I30:J30"/>
    <mergeCell ref="M30:N30"/>
    <mergeCell ref="AY30:AZ30"/>
    <mergeCell ref="AM30:AN30"/>
    <mergeCell ref="AO30:AP30"/>
    <mergeCell ref="AS30:AT30"/>
    <mergeCell ref="AQ30:AR30"/>
    <mergeCell ref="AK30:AL30"/>
    <mergeCell ref="AU39:AV39"/>
    <mergeCell ref="AW39:AX39"/>
    <mergeCell ref="AS37:AT37"/>
    <mergeCell ref="AU37:AV37"/>
    <mergeCell ref="AW33:AX33"/>
    <mergeCell ref="AW34:AX34"/>
    <mergeCell ref="AW35:AX35"/>
    <mergeCell ref="AU30:AV30"/>
    <mergeCell ref="AW30:AX30"/>
    <mergeCell ref="AY39:AZ39"/>
    <mergeCell ref="AM39:AN39"/>
    <mergeCell ref="AO39:AP39"/>
    <mergeCell ref="AS39:AT39"/>
    <mergeCell ref="E18:F18"/>
    <mergeCell ref="G18:H18"/>
    <mergeCell ref="I18:J18"/>
    <mergeCell ref="O18:P18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E37:F37"/>
    <mergeCell ref="G37:H37"/>
    <mergeCell ref="Q37:R37"/>
    <mergeCell ref="Q30:R30"/>
    <mergeCell ref="Q32:R32"/>
    <mergeCell ref="Q34:R34"/>
    <mergeCell ref="Q35:R35"/>
    <mergeCell ref="M34:N34"/>
    <mergeCell ref="M35:N35"/>
    <mergeCell ref="M36:N36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AY38:AZ38"/>
    <mergeCell ref="AK38:AL38"/>
    <mergeCell ref="AM38:AN38"/>
    <mergeCell ref="AO38:AP38"/>
    <mergeCell ref="AS38:AT38"/>
    <mergeCell ref="AU38:AV38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W31:AX31"/>
    <mergeCell ref="AY31:AZ31"/>
    <mergeCell ref="AK31:AL31"/>
    <mergeCell ref="AM31:AN31"/>
    <mergeCell ref="AO31:AP31"/>
    <mergeCell ref="AS31:AT31"/>
    <mergeCell ref="AU31:AV31"/>
    <mergeCell ref="AQ31:AR31"/>
    <mergeCell ref="AW32:AX32"/>
    <mergeCell ref="AY32:AZ32"/>
    <mergeCell ref="AK32:AL32"/>
    <mergeCell ref="AM32:AN32"/>
    <mergeCell ref="AO32:AP32"/>
    <mergeCell ref="AS32:AT32"/>
    <mergeCell ref="AU32:AV32"/>
    <mergeCell ref="AQ32:AR32"/>
    <mergeCell ref="E33:F33"/>
    <mergeCell ref="G33:H33"/>
    <mergeCell ref="AY33:AZ33"/>
    <mergeCell ref="AS33:AT33"/>
    <mergeCell ref="AU33:AV33"/>
    <mergeCell ref="S33:T33"/>
    <mergeCell ref="K33:L33"/>
    <mergeCell ref="AC33:AD33"/>
    <mergeCell ref="AA33:AB33"/>
    <mergeCell ref="U33:V33"/>
    <mergeCell ref="K34:L34"/>
    <mergeCell ref="U34:V34"/>
    <mergeCell ref="W34:X34"/>
    <mergeCell ref="AA34:AB34"/>
    <mergeCell ref="O34:P34"/>
    <mergeCell ref="A34:B34"/>
    <mergeCell ref="C34:D34"/>
    <mergeCell ref="E34:F34"/>
    <mergeCell ref="G34:H34"/>
    <mergeCell ref="AY34:AZ34"/>
    <mergeCell ref="AK34:AL34"/>
    <mergeCell ref="AM34:AN34"/>
    <mergeCell ref="AO34:AP34"/>
    <mergeCell ref="AS34:AT34"/>
    <mergeCell ref="AU34:AV34"/>
    <mergeCell ref="AQ34:AR34"/>
    <mergeCell ref="AY35:AZ35"/>
    <mergeCell ref="AK35:AL35"/>
    <mergeCell ref="AM35:AN35"/>
    <mergeCell ref="AO35:AP35"/>
    <mergeCell ref="AS35:AT35"/>
    <mergeCell ref="AQ35:AR35"/>
    <mergeCell ref="AU35:AV35"/>
    <mergeCell ref="E36:F36"/>
    <mergeCell ref="G36:H36"/>
    <mergeCell ref="O35:P35"/>
    <mergeCell ref="W36:X36"/>
    <mergeCell ref="E35:F35"/>
    <mergeCell ref="G35:H35"/>
    <mergeCell ref="K35:L35"/>
    <mergeCell ref="S35:T35"/>
    <mergeCell ref="I35:J35"/>
    <mergeCell ref="AY36:AZ36"/>
    <mergeCell ref="AS36:AT36"/>
    <mergeCell ref="K36:L36"/>
    <mergeCell ref="AU36:AV36"/>
    <mergeCell ref="AW36:AX36"/>
    <mergeCell ref="Q36:R36"/>
    <mergeCell ref="S36:T36"/>
    <mergeCell ref="O36:P36"/>
    <mergeCell ref="U36:V36"/>
    <mergeCell ref="AA36:AB36"/>
    <mergeCell ref="AC12:AD12"/>
    <mergeCell ref="E10:F10"/>
    <mergeCell ref="AC31:AD31"/>
    <mergeCell ref="AA31:AB31"/>
    <mergeCell ref="W31:X31"/>
    <mergeCell ref="Q31:R31"/>
    <mergeCell ref="O12:P12"/>
    <mergeCell ref="AA10:AB10"/>
    <mergeCell ref="W10:X10"/>
    <mergeCell ref="AA11:AB11"/>
    <mergeCell ref="AE12:AF12"/>
    <mergeCell ref="AG12:AH12"/>
    <mergeCell ref="AI12:AJ12"/>
    <mergeCell ref="AC36:AD36"/>
    <mergeCell ref="AC34:AD34"/>
    <mergeCell ref="AC30:AD30"/>
    <mergeCell ref="AC35:AD35"/>
    <mergeCell ref="AC23:AD23"/>
    <mergeCell ref="AE35:AF35"/>
    <mergeCell ref="AG35:AH35"/>
    <mergeCell ref="S10:T10"/>
    <mergeCell ref="Q10:R10"/>
    <mergeCell ref="Y12:Z12"/>
    <mergeCell ref="Q12:R12"/>
    <mergeCell ref="S12:T12"/>
    <mergeCell ref="U12:V12"/>
    <mergeCell ref="U11:V11"/>
    <mergeCell ref="W11:X11"/>
    <mergeCell ref="Y11:Z11"/>
    <mergeCell ref="U10:V10"/>
    <mergeCell ref="U31:V31"/>
    <mergeCell ref="Y31:Z31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B16:BC16"/>
    <mergeCell ref="BD16:BE16"/>
    <mergeCell ref="BF16:BG16"/>
    <mergeCell ref="BB17:BC17"/>
    <mergeCell ref="BD17:BE17"/>
    <mergeCell ref="BF17:BG17"/>
    <mergeCell ref="BB18:BC18"/>
    <mergeCell ref="BD18:BE18"/>
    <mergeCell ref="BF18:BG18"/>
    <mergeCell ref="BB21:BC21"/>
    <mergeCell ref="BD21:BE21"/>
    <mergeCell ref="BF21:BG21"/>
    <mergeCell ref="BB19:BC19"/>
    <mergeCell ref="BD19:BE19"/>
    <mergeCell ref="BF19:BG19"/>
    <mergeCell ref="BB20:BC20"/>
    <mergeCell ref="BD20:BE20"/>
    <mergeCell ref="BF20:BG20"/>
    <mergeCell ref="AM21:AN21"/>
    <mergeCell ref="AO21:AP21"/>
    <mergeCell ref="AQ21:AR21"/>
    <mergeCell ref="AS21:AT21"/>
    <mergeCell ref="C9:D9"/>
    <mergeCell ref="C8:D8"/>
    <mergeCell ref="C6:F7"/>
    <mergeCell ref="G6:H6"/>
    <mergeCell ref="E8:F8"/>
    <mergeCell ref="G8:H8"/>
    <mergeCell ref="E9:F9"/>
    <mergeCell ref="G9:H9"/>
    <mergeCell ref="K6:L6"/>
    <mergeCell ref="I6:J7"/>
    <mergeCell ref="Q6:R6"/>
    <mergeCell ref="S6:T6"/>
    <mergeCell ref="M6:P7"/>
    <mergeCell ref="U6:V6"/>
    <mergeCell ref="W6:X6"/>
    <mergeCell ref="AG6:AH6"/>
    <mergeCell ref="AI6:AJ6"/>
    <mergeCell ref="AE6:AF6"/>
    <mergeCell ref="AM6:AN6"/>
    <mergeCell ref="AO6:AP6"/>
    <mergeCell ref="AK6:AL6"/>
    <mergeCell ref="G7:H7"/>
    <mergeCell ref="K7:L7"/>
    <mergeCell ref="Q7:R7"/>
    <mergeCell ref="S7:T7"/>
    <mergeCell ref="U7:V7"/>
    <mergeCell ref="W7:X7"/>
    <mergeCell ref="AG7:AH7"/>
    <mergeCell ref="AI7:AJ7"/>
    <mergeCell ref="AM7:AN7"/>
    <mergeCell ref="AO7:AP7"/>
    <mergeCell ref="AK7:AL7"/>
    <mergeCell ref="I8:J8"/>
    <mergeCell ref="K8:L8"/>
    <mergeCell ref="M8:N8"/>
    <mergeCell ref="Q8:R8"/>
    <mergeCell ref="S8:T8"/>
    <mergeCell ref="U8:V8"/>
    <mergeCell ref="AE8:AF8"/>
    <mergeCell ref="AG8:AH8"/>
    <mergeCell ref="AC8:AD8"/>
    <mergeCell ref="W8:X8"/>
    <mergeCell ref="Y8:Z8"/>
    <mergeCell ref="AI8:AJ8"/>
    <mergeCell ref="AM8:AN8"/>
    <mergeCell ref="AK8:AL8"/>
    <mergeCell ref="AO8:AP8"/>
    <mergeCell ref="I9:J9"/>
    <mergeCell ref="K9:L9"/>
    <mergeCell ref="M9:N9"/>
    <mergeCell ref="AA9:AB9"/>
    <mergeCell ref="Y9:Z9"/>
    <mergeCell ref="Q9:R9"/>
    <mergeCell ref="S9:T9"/>
    <mergeCell ref="U9:V9"/>
    <mergeCell ref="W9:X9"/>
    <mergeCell ref="AK9:AL9"/>
    <mergeCell ref="AO9:AP9"/>
    <mergeCell ref="AQ9:AR9"/>
    <mergeCell ref="AC9:AD9"/>
    <mergeCell ref="AE9:AF9"/>
    <mergeCell ref="AG9:AH9"/>
    <mergeCell ref="AI9:AJ9"/>
    <mergeCell ref="AS9:AT9"/>
    <mergeCell ref="AM10:AN10"/>
    <mergeCell ref="AO10:AP10"/>
    <mergeCell ref="AQ10:AR10"/>
    <mergeCell ref="AS10:AT10"/>
    <mergeCell ref="AM9:AN9"/>
    <mergeCell ref="AQ12:AR12"/>
    <mergeCell ref="AS12:AT12"/>
    <mergeCell ref="AM13:AN13"/>
    <mergeCell ref="AO13:AP13"/>
    <mergeCell ref="AQ13:AR13"/>
    <mergeCell ref="AS13:AT13"/>
    <mergeCell ref="AM16:AN16"/>
    <mergeCell ref="AO16:AP16"/>
    <mergeCell ref="AQ16:AR16"/>
    <mergeCell ref="AS16:AT16"/>
    <mergeCell ref="AQ19:AR19"/>
    <mergeCell ref="AS19:AT19"/>
    <mergeCell ref="AO15:AP15"/>
    <mergeCell ref="AQ15:AR15"/>
    <mergeCell ref="AS15:AT15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BU45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218</v>
      </c>
      <c r="AS1" s="283"/>
      <c r="AT1" s="284"/>
      <c r="AU1" s="335" t="s">
        <v>410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220</v>
      </c>
      <c r="AS2" s="4"/>
      <c r="AT2" s="5"/>
      <c r="AU2" s="216" t="s">
        <v>411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22</v>
      </c>
      <c r="B3" s="309"/>
      <c r="C3" s="310"/>
      <c r="D3" s="287" t="s">
        <v>463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222</v>
      </c>
      <c r="X3" s="174"/>
      <c r="Y3" s="285"/>
      <c r="Z3" s="173" t="s">
        <v>223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224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72" ht="11.25" customHeight="1">
      <c r="A4" s="311" t="s">
        <v>225</v>
      </c>
      <c r="B4" s="170"/>
      <c r="C4" s="286"/>
      <c r="D4" s="506" t="s">
        <v>464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226</v>
      </c>
      <c r="X4" s="170"/>
      <c r="Y4" s="286"/>
      <c r="Z4" s="169" t="s">
        <v>227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228</v>
      </c>
      <c r="AS4" s="275"/>
      <c r="AT4" s="276"/>
      <c r="AU4" s="7"/>
      <c r="AV4" s="15">
        <v>1</v>
      </c>
      <c r="AW4" s="7"/>
      <c r="AX4" s="7" t="s">
        <v>229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T4" s="1"/>
    </row>
    <row r="5" spans="1:62" ht="11.25" customHeight="1">
      <c r="A5" s="6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3"/>
      <c r="BJ5" s="13"/>
    </row>
    <row r="6" spans="1:62" ht="11.25" customHeight="1">
      <c r="A6" s="670" t="s">
        <v>4</v>
      </c>
      <c r="B6" s="671"/>
      <c r="C6" s="672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713"/>
      <c r="AR6" s="714"/>
      <c r="AS6" s="663"/>
      <c r="AT6" s="663"/>
      <c r="AU6" s="663"/>
      <c r="AV6" s="663"/>
      <c r="AW6" s="725" t="s">
        <v>465</v>
      </c>
      <c r="AX6" s="725"/>
      <c r="AY6" s="713"/>
      <c r="AZ6" s="714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73" ht="11.25" customHeight="1">
      <c r="A7" s="718" t="s">
        <v>1</v>
      </c>
      <c r="B7" s="719"/>
      <c r="C7" s="673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 t="s">
        <v>485</v>
      </c>
      <c r="AJ7" s="662"/>
      <c r="AK7" s="662"/>
      <c r="AL7" s="662"/>
      <c r="AM7" s="662"/>
      <c r="AN7" s="662"/>
      <c r="AO7" s="662"/>
      <c r="AP7" s="662"/>
      <c r="AQ7" s="659"/>
      <c r="AR7" s="715"/>
      <c r="AS7" s="662"/>
      <c r="AT7" s="662"/>
      <c r="AU7" s="662"/>
      <c r="AV7" s="662"/>
      <c r="AW7" s="724" t="s">
        <v>159</v>
      </c>
      <c r="AX7" s="724"/>
      <c r="AY7" s="659"/>
      <c r="AZ7" s="715"/>
      <c r="BA7" s="91"/>
      <c r="BB7" s="13"/>
      <c r="BC7" s="13"/>
      <c r="BD7" s="13"/>
      <c r="BE7" s="13"/>
      <c r="BF7" s="13"/>
      <c r="BG7" s="13"/>
      <c r="BH7" s="13"/>
      <c r="BI7" s="1"/>
      <c r="BU7" s="1"/>
    </row>
    <row r="8" spans="1:73" ht="11.25" customHeight="1">
      <c r="A8" s="718" t="s">
        <v>50</v>
      </c>
      <c r="B8" s="719"/>
      <c r="C8" s="658"/>
      <c r="D8" s="659"/>
      <c r="E8" s="658" t="s">
        <v>473</v>
      </c>
      <c r="F8" s="658"/>
      <c r="G8" s="658" t="s">
        <v>474</v>
      </c>
      <c r="H8" s="658"/>
      <c r="I8" s="658" t="s">
        <v>35</v>
      </c>
      <c r="J8" s="658"/>
      <c r="K8" s="658" t="s">
        <v>443</v>
      </c>
      <c r="L8" s="658"/>
      <c r="M8" s="658" t="s">
        <v>475</v>
      </c>
      <c r="N8" s="658"/>
      <c r="O8" s="658" t="s">
        <v>476</v>
      </c>
      <c r="P8" s="658"/>
      <c r="Q8" s="658" t="s">
        <v>3</v>
      </c>
      <c r="R8" s="658"/>
      <c r="S8" s="658" t="s">
        <v>477</v>
      </c>
      <c r="T8" s="658"/>
      <c r="U8" s="658" t="s">
        <v>478</v>
      </c>
      <c r="V8" s="658"/>
      <c r="W8" s="658" t="s">
        <v>479</v>
      </c>
      <c r="X8" s="658"/>
      <c r="Y8" s="658" t="s">
        <v>480</v>
      </c>
      <c r="Z8" s="658"/>
      <c r="AA8" s="658" t="s">
        <v>481</v>
      </c>
      <c r="AB8" s="658"/>
      <c r="AC8" s="658" t="s">
        <v>482</v>
      </c>
      <c r="AD8" s="658"/>
      <c r="AE8" s="658" t="s">
        <v>483</v>
      </c>
      <c r="AF8" s="658"/>
      <c r="AG8" s="658" t="s">
        <v>484</v>
      </c>
      <c r="AH8" s="658"/>
      <c r="AI8" s="658" t="s">
        <v>1</v>
      </c>
      <c r="AJ8" s="658"/>
      <c r="AK8" s="658"/>
      <c r="AL8" s="658"/>
      <c r="AM8" s="658"/>
      <c r="AN8" s="658"/>
      <c r="AO8" s="658"/>
      <c r="AP8" s="658"/>
      <c r="AQ8" s="659"/>
      <c r="AR8" s="715"/>
      <c r="AS8" s="658"/>
      <c r="AT8" s="658"/>
      <c r="AU8" s="658"/>
      <c r="AV8" s="658"/>
      <c r="AW8" s="724" t="s">
        <v>156</v>
      </c>
      <c r="AX8" s="724"/>
      <c r="AY8" s="726"/>
      <c r="AZ8" s="727"/>
      <c r="BA8" s="91"/>
      <c r="BB8" s="533" t="s">
        <v>163</v>
      </c>
      <c r="BC8" s="534"/>
      <c r="BD8" s="534"/>
      <c r="BE8" s="534"/>
      <c r="BF8" s="534"/>
      <c r="BG8" s="534"/>
      <c r="BH8" s="13"/>
      <c r="BI8" s="13"/>
      <c r="BR8" s="126">
        <v>25</v>
      </c>
      <c r="BS8" s="137" t="s">
        <v>305</v>
      </c>
      <c r="BU8" s="13"/>
    </row>
    <row r="9" spans="1:73" ht="11.25" customHeight="1">
      <c r="A9" s="656" t="s">
        <v>4</v>
      </c>
      <c r="B9" s="657"/>
      <c r="C9" s="660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 t="s">
        <v>486</v>
      </c>
      <c r="AJ9" s="661"/>
      <c r="AK9" s="661"/>
      <c r="AL9" s="661"/>
      <c r="AM9" s="661"/>
      <c r="AN9" s="661"/>
      <c r="AO9" s="661"/>
      <c r="AP9" s="661"/>
      <c r="AQ9" s="716"/>
      <c r="AR9" s="717"/>
      <c r="AS9" s="661"/>
      <c r="AT9" s="661"/>
      <c r="AU9" s="661"/>
      <c r="AV9" s="661"/>
      <c r="AW9" s="723">
        <v>7.85</v>
      </c>
      <c r="AX9" s="723"/>
      <c r="AY9" s="728"/>
      <c r="AZ9" s="729"/>
      <c r="BA9" s="92"/>
      <c r="BB9" s="645"/>
      <c r="BC9" s="646"/>
      <c r="BD9" s="647" t="s">
        <v>516</v>
      </c>
      <c r="BE9" s="648"/>
      <c r="BF9" s="646"/>
      <c r="BG9" s="646"/>
      <c r="BH9" s="13"/>
      <c r="BI9" s="13"/>
      <c r="BJ9" s="403">
        <v>125</v>
      </c>
      <c r="BK9" s="403"/>
      <c r="BL9" s="126">
        <v>9</v>
      </c>
      <c r="BM9" s="137" t="s">
        <v>683</v>
      </c>
      <c r="BU9" s="13"/>
    </row>
    <row r="10" spans="1:73" ht="11.25" customHeight="1">
      <c r="A10" s="688" t="s">
        <v>30</v>
      </c>
      <c r="B10" s="689"/>
      <c r="C10" s="690">
        <v>2</v>
      </c>
      <c r="D10" s="664"/>
      <c r="E10" s="664">
        <v>222</v>
      </c>
      <c r="F10" s="664"/>
      <c r="G10" s="664">
        <v>0</v>
      </c>
      <c r="H10" s="664"/>
      <c r="I10" s="664">
        <v>22</v>
      </c>
      <c r="J10" s="664"/>
      <c r="K10" s="664">
        <v>120</v>
      </c>
      <c r="L10" s="664"/>
      <c r="M10" s="664">
        <v>25</v>
      </c>
      <c r="N10" s="664"/>
      <c r="O10" s="664">
        <v>90</v>
      </c>
      <c r="P10" s="664"/>
      <c r="Q10" s="664">
        <v>9</v>
      </c>
      <c r="R10" s="664"/>
      <c r="S10" s="664">
        <v>125</v>
      </c>
      <c r="T10" s="664"/>
      <c r="U10" s="664">
        <v>0</v>
      </c>
      <c r="V10" s="664"/>
      <c r="W10" s="664">
        <v>19</v>
      </c>
      <c r="X10" s="664"/>
      <c r="Y10" s="664">
        <v>0</v>
      </c>
      <c r="Z10" s="664"/>
      <c r="AA10" s="664">
        <v>0</v>
      </c>
      <c r="AB10" s="664"/>
      <c r="AC10" s="664">
        <v>50</v>
      </c>
      <c r="AD10" s="664"/>
      <c r="AE10" s="664">
        <v>0</v>
      </c>
      <c r="AF10" s="664"/>
      <c r="AG10" s="664">
        <v>0</v>
      </c>
      <c r="AH10" s="664"/>
      <c r="AI10" s="664">
        <v>140</v>
      </c>
      <c r="AJ10" s="664"/>
      <c r="AK10" s="664"/>
      <c r="AL10" s="664"/>
      <c r="AM10" s="664"/>
      <c r="AN10" s="664"/>
      <c r="AO10" s="664"/>
      <c r="AP10" s="664"/>
      <c r="AQ10" s="668"/>
      <c r="AR10" s="669"/>
      <c r="AS10" s="664"/>
      <c r="AT10" s="664"/>
      <c r="AU10" s="664"/>
      <c r="AV10" s="664"/>
      <c r="AW10" s="664"/>
      <c r="AX10" s="664"/>
      <c r="AY10" s="668"/>
      <c r="AZ10" s="669"/>
      <c r="BA10" s="86"/>
      <c r="BB10" s="650"/>
      <c r="BC10" s="651"/>
      <c r="BD10" s="678">
        <f>(M10+O10)/2*(E10-G10-I10)*Q10*2/10^9*1000</f>
        <v>0.207</v>
      </c>
      <c r="BE10" s="679"/>
      <c r="BF10" s="651"/>
      <c r="BG10" s="651"/>
      <c r="BH10" s="13"/>
      <c r="BI10" s="13"/>
      <c r="BT10" s="2" t="s">
        <v>518</v>
      </c>
      <c r="BU10" s="13"/>
    </row>
    <row r="11" spans="1:73" ht="11.25" customHeight="1">
      <c r="A11" s="681" t="s">
        <v>65</v>
      </c>
      <c r="B11" s="682"/>
      <c r="C11" s="680">
        <v>2.5</v>
      </c>
      <c r="D11" s="649"/>
      <c r="E11" s="649">
        <v>222</v>
      </c>
      <c r="F11" s="649"/>
      <c r="G11" s="649">
        <v>0</v>
      </c>
      <c r="H11" s="649"/>
      <c r="I11" s="649">
        <v>22</v>
      </c>
      <c r="J11" s="649"/>
      <c r="K11" s="649">
        <v>120</v>
      </c>
      <c r="L11" s="649"/>
      <c r="M11" s="649">
        <v>25</v>
      </c>
      <c r="N11" s="649"/>
      <c r="O11" s="649">
        <v>90</v>
      </c>
      <c r="P11" s="649"/>
      <c r="Q11" s="649">
        <v>9</v>
      </c>
      <c r="R11" s="649"/>
      <c r="S11" s="649">
        <v>125</v>
      </c>
      <c r="T11" s="649"/>
      <c r="U11" s="649">
        <v>0</v>
      </c>
      <c r="V11" s="649"/>
      <c r="W11" s="649">
        <v>24</v>
      </c>
      <c r="X11" s="649"/>
      <c r="Y11" s="649">
        <v>0</v>
      </c>
      <c r="Z11" s="649"/>
      <c r="AA11" s="649">
        <v>0</v>
      </c>
      <c r="AB11" s="649"/>
      <c r="AC11" s="649">
        <v>50</v>
      </c>
      <c r="AD11" s="649"/>
      <c r="AE11" s="649">
        <v>0</v>
      </c>
      <c r="AF11" s="649"/>
      <c r="AG11" s="649">
        <v>0</v>
      </c>
      <c r="AH11" s="649"/>
      <c r="AI11" s="649">
        <v>150</v>
      </c>
      <c r="AJ11" s="649"/>
      <c r="AK11" s="649"/>
      <c r="AL11" s="649"/>
      <c r="AM11" s="649"/>
      <c r="AN11" s="649"/>
      <c r="AO11" s="649"/>
      <c r="AP11" s="649"/>
      <c r="AQ11" s="666"/>
      <c r="AR11" s="667"/>
      <c r="AS11" s="649"/>
      <c r="AT11" s="649"/>
      <c r="AU11" s="649"/>
      <c r="AV11" s="649"/>
      <c r="AW11" s="649"/>
      <c r="AX11" s="649"/>
      <c r="AY11" s="666"/>
      <c r="AZ11" s="667"/>
      <c r="BA11" s="87"/>
      <c r="BB11" s="674"/>
      <c r="BC11" s="675"/>
      <c r="BD11" s="676">
        <f aca="true" t="shared" si="0" ref="BD11:BD22">(M11+O11)/2*(E11-G11-I11)*Q11*2/10^9*1000</f>
        <v>0.207</v>
      </c>
      <c r="BE11" s="677"/>
      <c r="BF11" s="675"/>
      <c r="BG11" s="675"/>
      <c r="BH11" s="13"/>
      <c r="BI11" s="13"/>
      <c r="BP11" s="138">
        <v>15</v>
      </c>
      <c r="BQ11" s="137" t="s">
        <v>305</v>
      </c>
      <c r="BU11" s="13"/>
    </row>
    <row r="12" spans="1:73" ht="11.25" customHeight="1">
      <c r="A12" s="685" t="s">
        <v>132</v>
      </c>
      <c r="B12" s="686"/>
      <c r="C12" s="680">
        <v>3</v>
      </c>
      <c r="D12" s="649"/>
      <c r="E12" s="712">
        <v>250</v>
      </c>
      <c r="F12" s="665"/>
      <c r="G12" s="665">
        <v>16</v>
      </c>
      <c r="H12" s="665"/>
      <c r="I12" s="665">
        <v>22</v>
      </c>
      <c r="J12" s="665"/>
      <c r="K12" s="665">
        <v>125</v>
      </c>
      <c r="L12" s="665"/>
      <c r="M12" s="665">
        <v>100</v>
      </c>
      <c r="N12" s="665"/>
      <c r="O12" s="665">
        <v>70</v>
      </c>
      <c r="P12" s="665"/>
      <c r="Q12" s="665">
        <v>12</v>
      </c>
      <c r="R12" s="665"/>
      <c r="S12" s="665">
        <v>80</v>
      </c>
      <c r="T12" s="665"/>
      <c r="U12" s="665">
        <v>140</v>
      </c>
      <c r="V12" s="665"/>
      <c r="W12" s="665">
        <v>40</v>
      </c>
      <c r="X12" s="665"/>
      <c r="Y12" s="665">
        <v>26</v>
      </c>
      <c r="Z12" s="665"/>
      <c r="AA12" s="665">
        <v>110</v>
      </c>
      <c r="AB12" s="665"/>
      <c r="AC12" s="665">
        <v>55</v>
      </c>
      <c r="AD12" s="665"/>
      <c r="AE12" s="665">
        <v>70</v>
      </c>
      <c r="AF12" s="665"/>
      <c r="AG12" s="665">
        <v>25</v>
      </c>
      <c r="AH12" s="665"/>
      <c r="AI12" s="665">
        <v>160</v>
      </c>
      <c r="AJ12" s="665"/>
      <c r="AK12" s="665"/>
      <c r="AL12" s="665"/>
      <c r="AM12" s="665"/>
      <c r="AN12" s="665"/>
      <c r="AO12" s="665"/>
      <c r="AP12" s="665"/>
      <c r="AQ12" s="683"/>
      <c r="AR12" s="712"/>
      <c r="AS12" s="665"/>
      <c r="AT12" s="665"/>
      <c r="AU12" s="665"/>
      <c r="AV12" s="665"/>
      <c r="AW12" s="665"/>
      <c r="AX12" s="665"/>
      <c r="AY12" s="665"/>
      <c r="AZ12" s="665"/>
      <c r="BA12" s="88"/>
      <c r="BB12" s="674"/>
      <c r="BC12" s="675"/>
      <c r="BD12" s="676">
        <f t="shared" si="0"/>
        <v>0.43248000000000003</v>
      </c>
      <c r="BE12" s="677"/>
      <c r="BF12" s="675"/>
      <c r="BG12" s="675"/>
      <c r="BH12" s="13"/>
      <c r="BI12" s="13"/>
      <c r="BM12" s="632">
        <v>200</v>
      </c>
      <c r="BN12" s="632"/>
      <c r="BO12" s="137" t="s">
        <v>685</v>
      </c>
      <c r="BT12" s="122">
        <v>34</v>
      </c>
      <c r="BU12" s="2" t="s">
        <v>677</v>
      </c>
    </row>
    <row r="13" spans="1:73" ht="11.25" customHeight="1">
      <c r="A13" s="681" t="s">
        <v>134</v>
      </c>
      <c r="B13" s="682"/>
      <c r="C13" s="680">
        <v>3.5</v>
      </c>
      <c r="D13" s="649"/>
      <c r="E13" s="649">
        <v>250</v>
      </c>
      <c r="F13" s="649"/>
      <c r="G13" s="649">
        <v>16</v>
      </c>
      <c r="H13" s="649"/>
      <c r="I13" s="649">
        <v>25</v>
      </c>
      <c r="J13" s="649"/>
      <c r="K13" s="649">
        <v>130</v>
      </c>
      <c r="L13" s="649"/>
      <c r="M13" s="649">
        <v>110</v>
      </c>
      <c r="N13" s="649"/>
      <c r="O13" s="649">
        <v>75</v>
      </c>
      <c r="P13" s="649"/>
      <c r="Q13" s="649">
        <v>14</v>
      </c>
      <c r="R13" s="649"/>
      <c r="S13" s="649">
        <v>90</v>
      </c>
      <c r="T13" s="649"/>
      <c r="U13" s="649">
        <v>150</v>
      </c>
      <c r="V13" s="649"/>
      <c r="W13" s="649">
        <v>50</v>
      </c>
      <c r="X13" s="649"/>
      <c r="Y13" s="649">
        <v>33</v>
      </c>
      <c r="Z13" s="649"/>
      <c r="AA13" s="649">
        <v>120</v>
      </c>
      <c r="AB13" s="649"/>
      <c r="AC13" s="649">
        <v>60</v>
      </c>
      <c r="AD13" s="649"/>
      <c r="AE13" s="649">
        <v>75</v>
      </c>
      <c r="AF13" s="649"/>
      <c r="AG13" s="649">
        <v>30</v>
      </c>
      <c r="AH13" s="649"/>
      <c r="AI13" s="649">
        <v>170</v>
      </c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87"/>
      <c r="BB13" s="674"/>
      <c r="BC13" s="675"/>
      <c r="BD13" s="676">
        <f t="shared" si="0"/>
        <v>0.5413100000000001</v>
      </c>
      <c r="BE13" s="677"/>
      <c r="BF13" s="675"/>
      <c r="BG13" s="675"/>
      <c r="BH13" s="13"/>
      <c r="BI13" s="13"/>
      <c r="BO13" s="138">
        <v>25</v>
      </c>
      <c r="BP13" s="137" t="s">
        <v>305</v>
      </c>
      <c r="BU13" s="13"/>
    </row>
    <row r="14" spans="1:73" ht="11.25" customHeight="1">
      <c r="A14" s="681" t="s">
        <v>66</v>
      </c>
      <c r="B14" s="682"/>
      <c r="C14" s="680">
        <v>4</v>
      </c>
      <c r="D14" s="649"/>
      <c r="E14" s="649">
        <v>300</v>
      </c>
      <c r="F14" s="649"/>
      <c r="G14" s="649">
        <v>19</v>
      </c>
      <c r="H14" s="649"/>
      <c r="I14" s="649">
        <v>25</v>
      </c>
      <c r="J14" s="649"/>
      <c r="K14" s="649">
        <v>135</v>
      </c>
      <c r="L14" s="649"/>
      <c r="M14" s="649">
        <v>120</v>
      </c>
      <c r="N14" s="649"/>
      <c r="O14" s="649">
        <v>80</v>
      </c>
      <c r="P14" s="649"/>
      <c r="Q14" s="649">
        <v>14</v>
      </c>
      <c r="R14" s="649"/>
      <c r="S14" s="649">
        <v>90</v>
      </c>
      <c r="T14" s="649"/>
      <c r="U14" s="649">
        <v>160</v>
      </c>
      <c r="V14" s="649"/>
      <c r="W14" s="649">
        <v>60</v>
      </c>
      <c r="X14" s="649"/>
      <c r="Y14" s="649">
        <v>39</v>
      </c>
      <c r="Z14" s="649"/>
      <c r="AA14" s="649">
        <v>120</v>
      </c>
      <c r="AB14" s="649"/>
      <c r="AC14" s="649">
        <v>65</v>
      </c>
      <c r="AD14" s="649"/>
      <c r="AE14" s="649">
        <v>85</v>
      </c>
      <c r="AF14" s="649"/>
      <c r="AG14" s="649">
        <v>30</v>
      </c>
      <c r="AH14" s="649"/>
      <c r="AI14" s="649">
        <v>180</v>
      </c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87"/>
      <c r="BB14" s="674"/>
      <c r="BC14" s="675"/>
      <c r="BD14" s="676">
        <f t="shared" si="0"/>
        <v>0.7168</v>
      </c>
      <c r="BE14" s="677"/>
      <c r="BF14" s="675"/>
      <c r="BG14" s="675"/>
      <c r="BH14" s="13"/>
      <c r="BI14" s="13"/>
      <c r="BU14" s="13"/>
    </row>
    <row r="15" spans="1:73" ht="11.25" customHeight="1">
      <c r="A15" s="681" t="s">
        <v>466</v>
      </c>
      <c r="B15" s="682"/>
      <c r="C15" s="680">
        <v>4.5</v>
      </c>
      <c r="D15" s="649"/>
      <c r="E15" s="649">
        <v>300</v>
      </c>
      <c r="F15" s="649"/>
      <c r="G15" s="649">
        <v>22</v>
      </c>
      <c r="H15" s="649"/>
      <c r="I15" s="649">
        <v>28</v>
      </c>
      <c r="J15" s="649"/>
      <c r="K15" s="649">
        <v>155</v>
      </c>
      <c r="L15" s="649"/>
      <c r="M15" s="649">
        <v>140</v>
      </c>
      <c r="N15" s="649"/>
      <c r="O15" s="649">
        <v>100</v>
      </c>
      <c r="P15" s="649"/>
      <c r="Q15" s="649">
        <v>16</v>
      </c>
      <c r="R15" s="649"/>
      <c r="S15" s="649">
        <v>105</v>
      </c>
      <c r="T15" s="649"/>
      <c r="U15" s="649">
        <v>180</v>
      </c>
      <c r="V15" s="649"/>
      <c r="W15" s="649">
        <v>70</v>
      </c>
      <c r="X15" s="649"/>
      <c r="Y15" s="649">
        <v>45</v>
      </c>
      <c r="Z15" s="649"/>
      <c r="AA15" s="649">
        <v>140</v>
      </c>
      <c r="AB15" s="649"/>
      <c r="AC15" s="649">
        <v>75</v>
      </c>
      <c r="AD15" s="649"/>
      <c r="AE15" s="649">
        <v>100</v>
      </c>
      <c r="AF15" s="649"/>
      <c r="AG15" s="649">
        <v>35</v>
      </c>
      <c r="AH15" s="649"/>
      <c r="AI15" s="649">
        <v>190</v>
      </c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87"/>
      <c r="BB15" s="674"/>
      <c r="BC15" s="675"/>
      <c r="BD15" s="676">
        <f t="shared" si="0"/>
        <v>0.9600000000000001</v>
      </c>
      <c r="BE15" s="677"/>
      <c r="BF15" s="675"/>
      <c r="BG15" s="675"/>
      <c r="BH15" s="13"/>
      <c r="BI15" s="13"/>
      <c r="BN15" s="126">
        <v>22</v>
      </c>
      <c r="BO15" s="137" t="s">
        <v>305</v>
      </c>
      <c r="BU15" s="13"/>
    </row>
    <row r="16" spans="1:73" ht="11.25" customHeight="1">
      <c r="A16" s="681" t="s">
        <v>62</v>
      </c>
      <c r="B16" s="682"/>
      <c r="C16" s="680">
        <v>5</v>
      </c>
      <c r="D16" s="649"/>
      <c r="E16" s="649">
        <v>300</v>
      </c>
      <c r="F16" s="649"/>
      <c r="G16" s="649">
        <v>25</v>
      </c>
      <c r="H16" s="649"/>
      <c r="I16" s="649">
        <v>32</v>
      </c>
      <c r="J16" s="649"/>
      <c r="K16" s="649">
        <v>165</v>
      </c>
      <c r="L16" s="649"/>
      <c r="M16" s="649">
        <v>150</v>
      </c>
      <c r="N16" s="649"/>
      <c r="O16" s="649">
        <v>110</v>
      </c>
      <c r="P16" s="649"/>
      <c r="Q16" s="649">
        <v>16</v>
      </c>
      <c r="R16" s="649"/>
      <c r="S16" s="649">
        <v>115</v>
      </c>
      <c r="T16" s="649"/>
      <c r="U16" s="649">
        <v>190</v>
      </c>
      <c r="V16" s="649"/>
      <c r="W16" s="649">
        <v>80</v>
      </c>
      <c r="X16" s="649"/>
      <c r="Y16" s="649">
        <v>52</v>
      </c>
      <c r="Z16" s="649"/>
      <c r="AA16" s="649">
        <v>150</v>
      </c>
      <c r="AB16" s="649"/>
      <c r="AC16" s="649">
        <v>80</v>
      </c>
      <c r="AD16" s="649"/>
      <c r="AE16" s="649">
        <v>110</v>
      </c>
      <c r="AF16" s="649"/>
      <c r="AG16" s="649">
        <v>40</v>
      </c>
      <c r="AH16" s="649"/>
      <c r="AI16" s="649">
        <v>200</v>
      </c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87"/>
      <c r="BB16" s="674"/>
      <c r="BC16" s="675"/>
      <c r="BD16" s="676">
        <f t="shared" si="0"/>
        <v>1.01088</v>
      </c>
      <c r="BE16" s="677"/>
      <c r="BF16" s="675"/>
      <c r="BG16" s="675"/>
      <c r="BH16" s="13"/>
      <c r="BI16" s="13"/>
      <c r="BQ16" s="126">
        <v>40</v>
      </c>
      <c r="BR16" s="126">
        <v>50</v>
      </c>
      <c r="BT16" s="137" t="s">
        <v>305</v>
      </c>
      <c r="BU16" s="13"/>
    </row>
    <row r="17" spans="1:73" ht="11.25" customHeight="1">
      <c r="A17" s="681" t="s">
        <v>67</v>
      </c>
      <c r="B17" s="682"/>
      <c r="C17" s="680">
        <v>5.5</v>
      </c>
      <c r="D17" s="649"/>
      <c r="E17" s="649">
        <v>350</v>
      </c>
      <c r="F17" s="649"/>
      <c r="G17" s="649">
        <v>28</v>
      </c>
      <c r="H17" s="649"/>
      <c r="I17" s="649">
        <v>32</v>
      </c>
      <c r="J17" s="649"/>
      <c r="K17" s="649">
        <v>175</v>
      </c>
      <c r="L17" s="649"/>
      <c r="M17" s="649">
        <v>160</v>
      </c>
      <c r="N17" s="649"/>
      <c r="O17" s="649">
        <v>115</v>
      </c>
      <c r="P17" s="649"/>
      <c r="Q17" s="649">
        <v>19</v>
      </c>
      <c r="R17" s="649"/>
      <c r="S17" s="649">
        <v>130</v>
      </c>
      <c r="T17" s="649"/>
      <c r="U17" s="649">
        <v>210</v>
      </c>
      <c r="V17" s="649"/>
      <c r="W17" s="649">
        <v>90</v>
      </c>
      <c r="X17" s="649"/>
      <c r="Y17" s="649">
        <v>62</v>
      </c>
      <c r="Z17" s="649"/>
      <c r="AA17" s="649">
        <v>170</v>
      </c>
      <c r="AB17" s="649"/>
      <c r="AC17" s="649">
        <v>85</v>
      </c>
      <c r="AD17" s="649"/>
      <c r="AE17" s="649">
        <v>115</v>
      </c>
      <c r="AF17" s="649"/>
      <c r="AG17" s="649">
        <v>45</v>
      </c>
      <c r="AH17" s="649"/>
      <c r="AI17" s="649">
        <v>210</v>
      </c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49"/>
      <c r="AU17" s="649"/>
      <c r="AV17" s="649"/>
      <c r="AW17" s="649"/>
      <c r="AX17" s="649"/>
      <c r="AY17" s="649"/>
      <c r="AZ17" s="649"/>
      <c r="BA17" s="87"/>
      <c r="BB17" s="674"/>
      <c r="BC17" s="675"/>
      <c r="BD17" s="676">
        <f t="shared" si="0"/>
        <v>1.5152500000000002</v>
      </c>
      <c r="BE17" s="677"/>
      <c r="BF17" s="675"/>
      <c r="BG17" s="675"/>
      <c r="BH17" s="13"/>
      <c r="BI17" s="13"/>
      <c r="BN17" s="123" t="str">
        <f>"Φ"&amp;W8</f>
        <v>ΦK</v>
      </c>
      <c r="BO17" s="129">
        <v>96</v>
      </c>
      <c r="BU17" s="13"/>
    </row>
    <row r="18" spans="1:72" ht="11.25" customHeight="1">
      <c r="A18" s="681" t="s">
        <v>63</v>
      </c>
      <c r="B18" s="682"/>
      <c r="C18" s="680">
        <v>6</v>
      </c>
      <c r="D18" s="649"/>
      <c r="E18" s="649">
        <v>350</v>
      </c>
      <c r="F18" s="649"/>
      <c r="G18" s="649">
        <v>32</v>
      </c>
      <c r="H18" s="649"/>
      <c r="I18" s="649">
        <v>36</v>
      </c>
      <c r="J18" s="649"/>
      <c r="K18" s="649">
        <v>185</v>
      </c>
      <c r="L18" s="649"/>
      <c r="M18" s="649">
        <v>170</v>
      </c>
      <c r="N18" s="649"/>
      <c r="O18" s="649">
        <v>125</v>
      </c>
      <c r="P18" s="649"/>
      <c r="Q18" s="649">
        <v>19</v>
      </c>
      <c r="R18" s="649"/>
      <c r="S18" s="649">
        <v>140</v>
      </c>
      <c r="T18" s="649"/>
      <c r="U18" s="649">
        <v>220</v>
      </c>
      <c r="V18" s="649"/>
      <c r="W18" s="649">
        <v>100</v>
      </c>
      <c r="X18" s="649"/>
      <c r="Y18" s="649">
        <v>70</v>
      </c>
      <c r="Z18" s="649"/>
      <c r="AA18" s="649">
        <v>180</v>
      </c>
      <c r="AB18" s="649"/>
      <c r="AC18" s="649">
        <v>90</v>
      </c>
      <c r="AD18" s="649"/>
      <c r="AE18" s="649">
        <v>125</v>
      </c>
      <c r="AF18" s="649"/>
      <c r="AG18" s="649">
        <v>50</v>
      </c>
      <c r="AH18" s="649"/>
      <c r="AI18" s="649">
        <v>220</v>
      </c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87"/>
      <c r="BB18" s="674"/>
      <c r="BC18" s="675"/>
      <c r="BD18" s="676">
        <f t="shared" si="0"/>
        <v>1.58061</v>
      </c>
      <c r="BE18" s="677"/>
      <c r="BF18" s="675"/>
      <c r="BG18" s="675"/>
      <c r="BH18" s="13"/>
      <c r="BI18" s="13"/>
      <c r="BJ18" s="13"/>
      <c r="BQ18" s="403">
        <v>120</v>
      </c>
      <c r="BR18" s="403"/>
      <c r="BT18" s="137" t="s">
        <v>685</v>
      </c>
    </row>
    <row r="19" spans="1:62" ht="11.25" customHeight="1">
      <c r="A19" s="681" t="s">
        <v>467</v>
      </c>
      <c r="B19" s="682"/>
      <c r="C19" s="680">
        <v>6</v>
      </c>
      <c r="D19" s="649"/>
      <c r="E19" s="649">
        <v>400</v>
      </c>
      <c r="F19" s="649"/>
      <c r="G19" s="649">
        <v>36</v>
      </c>
      <c r="H19" s="649"/>
      <c r="I19" s="649">
        <v>40</v>
      </c>
      <c r="J19" s="649"/>
      <c r="K19" s="649">
        <v>210</v>
      </c>
      <c r="L19" s="649"/>
      <c r="M19" s="649">
        <v>190</v>
      </c>
      <c r="N19" s="649"/>
      <c r="O19" s="649">
        <v>140</v>
      </c>
      <c r="P19" s="649"/>
      <c r="Q19" s="649">
        <v>22</v>
      </c>
      <c r="R19" s="649"/>
      <c r="S19" s="649">
        <v>145</v>
      </c>
      <c r="T19" s="649"/>
      <c r="U19" s="649">
        <v>240</v>
      </c>
      <c r="V19" s="649"/>
      <c r="W19" s="649">
        <v>100</v>
      </c>
      <c r="X19" s="649"/>
      <c r="Y19" s="649">
        <v>78</v>
      </c>
      <c r="Z19" s="649"/>
      <c r="AA19" s="649">
        <v>190</v>
      </c>
      <c r="AB19" s="649"/>
      <c r="AC19" s="649">
        <v>95</v>
      </c>
      <c r="AD19" s="649"/>
      <c r="AE19" s="649">
        <v>140</v>
      </c>
      <c r="AF19" s="649"/>
      <c r="AG19" s="649">
        <v>50</v>
      </c>
      <c r="AH19" s="649"/>
      <c r="AI19" s="649">
        <v>240</v>
      </c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65"/>
      <c r="AX19" s="665"/>
      <c r="AY19" s="665"/>
      <c r="AZ19" s="665"/>
      <c r="BA19" s="88"/>
      <c r="BB19" s="641"/>
      <c r="BC19" s="642"/>
      <c r="BD19" s="676">
        <f t="shared" si="0"/>
        <v>2.3522399999999997</v>
      </c>
      <c r="BE19" s="677"/>
      <c r="BF19" s="642"/>
      <c r="BG19" s="642"/>
      <c r="BH19" s="13"/>
      <c r="BI19" s="139" t="s">
        <v>686</v>
      </c>
      <c r="BJ19" s="13"/>
    </row>
    <row r="20" spans="1:62" ht="11.25" customHeight="1">
      <c r="A20" s="681" t="s">
        <v>468</v>
      </c>
      <c r="B20" s="682"/>
      <c r="C20" s="680">
        <v>6</v>
      </c>
      <c r="D20" s="649"/>
      <c r="E20" s="649">
        <v>450</v>
      </c>
      <c r="F20" s="649"/>
      <c r="G20" s="649">
        <v>40</v>
      </c>
      <c r="H20" s="649"/>
      <c r="I20" s="649">
        <v>45</v>
      </c>
      <c r="J20" s="649"/>
      <c r="K20" s="649">
        <v>220</v>
      </c>
      <c r="L20" s="649"/>
      <c r="M20" s="649">
        <v>200</v>
      </c>
      <c r="N20" s="649"/>
      <c r="O20" s="649">
        <v>145</v>
      </c>
      <c r="P20" s="649"/>
      <c r="Q20" s="649">
        <v>25</v>
      </c>
      <c r="R20" s="649"/>
      <c r="S20" s="649">
        <v>170</v>
      </c>
      <c r="T20" s="649"/>
      <c r="U20" s="649">
        <v>270</v>
      </c>
      <c r="V20" s="649"/>
      <c r="W20" s="649">
        <v>120</v>
      </c>
      <c r="X20" s="649"/>
      <c r="Y20" s="649">
        <v>86</v>
      </c>
      <c r="Z20" s="649"/>
      <c r="AA20" s="649">
        <v>220</v>
      </c>
      <c r="AB20" s="649"/>
      <c r="AC20" s="649">
        <v>105</v>
      </c>
      <c r="AD20" s="649"/>
      <c r="AE20" s="649">
        <v>145</v>
      </c>
      <c r="AF20" s="649"/>
      <c r="AG20" s="649">
        <v>60</v>
      </c>
      <c r="AH20" s="649"/>
      <c r="AI20" s="649">
        <v>260</v>
      </c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66"/>
      <c r="AZ20" s="667"/>
      <c r="BA20" s="87"/>
      <c r="BB20" s="674"/>
      <c r="BC20" s="675"/>
      <c r="BD20" s="676">
        <f t="shared" si="0"/>
        <v>3.148125</v>
      </c>
      <c r="BE20" s="677"/>
      <c r="BF20" s="675"/>
      <c r="BG20" s="675"/>
      <c r="BH20" s="13"/>
      <c r="BI20" s="13"/>
      <c r="BJ20" s="13"/>
    </row>
    <row r="21" spans="1:62" ht="11.25" customHeight="1">
      <c r="A21" s="681" t="s">
        <v>469</v>
      </c>
      <c r="B21" s="682"/>
      <c r="C21" s="680">
        <v>6</v>
      </c>
      <c r="D21" s="649"/>
      <c r="E21" s="649">
        <v>450</v>
      </c>
      <c r="F21" s="649"/>
      <c r="G21" s="649">
        <v>45</v>
      </c>
      <c r="H21" s="649"/>
      <c r="I21" s="649">
        <v>50</v>
      </c>
      <c r="J21" s="649"/>
      <c r="K21" s="649">
        <v>240</v>
      </c>
      <c r="L21" s="649"/>
      <c r="M21" s="649">
        <v>220</v>
      </c>
      <c r="N21" s="649"/>
      <c r="O21" s="649">
        <v>165</v>
      </c>
      <c r="P21" s="649"/>
      <c r="Q21" s="649">
        <v>25</v>
      </c>
      <c r="R21" s="649"/>
      <c r="S21" s="649">
        <v>180</v>
      </c>
      <c r="T21" s="649"/>
      <c r="U21" s="649">
        <v>280</v>
      </c>
      <c r="V21" s="649"/>
      <c r="W21" s="649">
        <v>130</v>
      </c>
      <c r="X21" s="649"/>
      <c r="Y21" s="649">
        <v>96</v>
      </c>
      <c r="Z21" s="649"/>
      <c r="AA21" s="649">
        <v>230</v>
      </c>
      <c r="AB21" s="649"/>
      <c r="AC21" s="649">
        <v>115</v>
      </c>
      <c r="AD21" s="649"/>
      <c r="AE21" s="649">
        <v>165</v>
      </c>
      <c r="AF21" s="649"/>
      <c r="AG21" s="649">
        <v>65</v>
      </c>
      <c r="AH21" s="649"/>
      <c r="AI21" s="649">
        <v>300</v>
      </c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66"/>
      <c r="AZ21" s="667"/>
      <c r="BA21" s="87"/>
      <c r="BB21" s="674"/>
      <c r="BC21" s="675"/>
      <c r="BD21" s="676">
        <f t="shared" si="0"/>
        <v>3.416875</v>
      </c>
      <c r="BE21" s="677"/>
      <c r="BF21" s="675"/>
      <c r="BG21" s="675"/>
      <c r="BH21" s="13"/>
      <c r="BI21" s="132" t="s">
        <v>691</v>
      </c>
      <c r="BJ21" s="13"/>
    </row>
    <row r="22" spans="1:62" ht="11.25" customHeight="1">
      <c r="A22" s="709" t="s">
        <v>470</v>
      </c>
      <c r="B22" s="710"/>
      <c r="C22" s="711">
        <v>6</v>
      </c>
      <c r="D22" s="708"/>
      <c r="E22" s="708">
        <v>450</v>
      </c>
      <c r="F22" s="708"/>
      <c r="G22" s="708">
        <v>50</v>
      </c>
      <c r="H22" s="708"/>
      <c r="I22" s="708">
        <v>50</v>
      </c>
      <c r="J22" s="708"/>
      <c r="K22" s="708">
        <v>260</v>
      </c>
      <c r="L22" s="708"/>
      <c r="M22" s="708">
        <v>240</v>
      </c>
      <c r="N22" s="708"/>
      <c r="O22" s="708">
        <v>185</v>
      </c>
      <c r="P22" s="708"/>
      <c r="Q22" s="708">
        <v>25</v>
      </c>
      <c r="R22" s="708"/>
      <c r="S22" s="708">
        <v>190</v>
      </c>
      <c r="T22" s="708"/>
      <c r="U22" s="708">
        <v>290</v>
      </c>
      <c r="V22" s="708"/>
      <c r="W22" s="708">
        <v>140</v>
      </c>
      <c r="X22" s="708"/>
      <c r="Y22" s="708">
        <v>107</v>
      </c>
      <c r="Z22" s="708"/>
      <c r="AA22" s="708">
        <v>240</v>
      </c>
      <c r="AB22" s="708"/>
      <c r="AC22" s="708">
        <v>125</v>
      </c>
      <c r="AD22" s="708"/>
      <c r="AE22" s="708">
        <v>180</v>
      </c>
      <c r="AF22" s="708"/>
      <c r="AG22" s="708">
        <v>70</v>
      </c>
      <c r="AH22" s="708"/>
      <c r="AI22" s="708">
        <v>340</v>
      </c>
      <c r="AJ22" s="708"/>
      <c r="AK22" s="708"/>
      <c r="AL22" s="708"/>
      <c r="AM22" s="708"/>
      <c r="AN22" s="708"/>
      <c r="AO22" s="708"/>
      <c r="AP22" s="708"/>
      <c r="AQ22" s="708"/>
      <c r="AR22" s="708"/>
      <c r="AS22" s="708"/>
      <c r="AT22" s="708"/>
      <c r="AU22" s="708"/>
      <c r="AV22" s="708"/>
      <c r="AW22" s="665"/>
      <c r="AX22" s="665"/>
      <c r="AY22" s="665"/>
      <c r="AZ22" s="665"/>
      <c r="BA22" s="88"/>
      <c r="BB22" s="641"/>
      <c r="BC22" s="642"/>
      <c r="BD22" s="654">
        <f t="shared" si="0"/>
        <v>3.71875</v>
      </c>
      <c r="BE22" s="655"/>
      <c r="BF22" s="642"/>
      <c r="BG22" s="642"/>
      <c r="BH22" s="13"/>
      <c r="BI22" s="122">
        <v>32</v>
      </c>
      <c r="BJ22" s="13"/>
    </row>
    <row r="23" spans="1:62" ht="11.25" customHeight="1">
      <c r="A23" s="688"/>
      <c r="B23" s="689"/>
      <c r="C23" s="690"/>
      <c r="D23" s="664"/>
      <c r="E23" s="664"/>
      <c r="F23" s="664"/>
      <c r="G23" s="664"/>
      <c r="H23" s="664"/>
      <c r="I23" s="664"/>
      <c r="J23" s="664"/>
      <c r="K23" s="664"/>
      <c r="L23" s="664"/>
      <c r="M23" s="664"/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4"/>
      <c r="AC23" s="664"/>
      <c r="AD23" s="664"/>
      <c r="AE23" s="664"/>
      <c r="AF23" s="664"/>
      <c r="AG23" s="664"/>
      <c r="AH23" s="664"/>
      <c r="AI23" s="664"/>
      <c r="AJ23" s="664"/>
      <c r="AK23" s="664"/>
      <c r="AL23" s="664"/>
      <c r="AM23" s="664"/>
      <c r="AN23" s="664"/>
      <c r="AO23" s="664"/>
      <c r="AP23" s="664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86"/>
      <c r="BB23" s="650"/>
      <c r="BC23" s="651"/>
      <c r="BD23" s="652"/>
      <c r="BE23" s="653"/>
      <c r="BF23" s="651"/>
      <c r="BG23" s="651"/>
      <c r="BH23" s="13"/>
      <c r="BI23" s="13"/>
      <c r="BJ23" s="13"/>
    </row>
    <row r="24" spans="1:62" ht="11.25" customHeight="1">
      <c r="A24" s="685"/>
      <c r="B24" s="686"/>
      <c r="C24" s="687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5"/>
      <c r="AS24" s="647" t="s">
        <v>524</v>
      </c>
      <c r="AT24" s="646"/>
      <c r="AU24" s="646"/>
      <c r="AV24" s="646"/>
      <c r="AW24" s="646"/>
      <c r="AX24" s="646"/>
      <c r="AY24" s="646"/>
      <c r="AZ24" s="648"/>
      <c r="BA24" s="88"/>
      <c r="BB24" s="641"/>
      <c r="BC24" s="642"/>
      <c r="BD24" s="643"/>
      <c r="BE24" s="644"/>
      <c r="BF24" s="642"/>
      <c r="BG24" s="642"/>
      <c r="BH24" s="13"/>
      <c r="BI24" s="139" t="s">
        <v>687</v>
      </c>
      <c r="BJ24" s="13"/>
    </row>
    <row r="25" spans="1:62" ht="11.25" customHeight="1">
      <c r="A25" s="730" t="s">
        <v>471</v>
      </c>
      <c r="B25" s="731"/>
      <c r="C25" s="731"/>
      <c r="D25" s="731"/>
      <c r="E25" s="731"/>
      <c r="F25" s="732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4"/>
      <c r="AR25" s="664"/>
      <c r="AS25" s="664" t="s">
        <v>519</v>
      </c>
      <c r="AT25" s="664"/>
      <c r="AU25" s="706" t="s">
        <v>521</v>
      </c>
      <c r="AV25" s="707"/>
      <c r="AW25" s="722" t="s">
        <v>522</v>
      </c>
      <c r="AX25" s="722"/>
      <c r="AY25" s="737">
        <v>10</v>
      </c>
      <c r="AZ25" s="737"/>
      <c r="BA25" s="86"/>
      <c r="BB25" s="102"/>
      <c r="BC25" s="103"/>
      <c r="BD25" s="103"/>
      <c r="BE25" s="103"/>
      <c r="BF25" s="103"/>
      <c r="BG25" s="103"/>
      <c r="BH25" s="13"/>
      <c r="BI25" s="13"/>
      <c r="BJ25" s="13"/>
    </row>
    <row r="26" spans="1:73" ht="11.25" customHeight="1">
      <c r="A26" s="695" t="s">
        <v>472</v>
      </c>
      <c r="B26" s="696"/>
      <c r="C26" s="704" t="s">
        <v>487</v>
      </c>
      <c r="D26" s="705"/>
      <c r="E26" s="705" t="s">
        <v>488</v>
      </c>
      <c r="F26" s="705"/>
      <c r="G26" s="691"/>
      <c r="H26" s="691"/>
      <c r="I26" s="691"/>
      <c r="J26" s="691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1"/>
      <c r="W26" s="691"/>
      <c r="X26" s="691"/>
      <c r="Y26" s="691"/>
      <c r="Z26" s="691"/>
      <c r="AA26" s="691"/>
      <c r="AB26" s="691"/>
      <c r="AC26" s="691"/>
      <c r="AD26" s="691"/>
      <c r="AE26" s="691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 t="s">
        <v>520</v>
      </c>
      <c r="AT26" s="691"/>
      <c r="AU26" s="691"/>
      <c r="AV26" s="691"/>
      <c r="AW26" s="705" t="s">
        <v>523</v>
      </c>
      <c r="AX26" s="705"/>
      <c r="AY26" s="738">
        <v>1000</v>
      </c>
      <c r="AZ26" s="738"/>
      <c r="BA26" s="89"/>
      <c r="BB26" s="645" t="s">
        <v>518</v>
      </c>
      <c r="BC26" s="646"/>
      <c r="BD26" s="647" t="s">
        <v>516</v>
      </c>
      <c r="BE26" s="648"/>
      <c r="BF26" s="646" t="s">
        <v>517</v>
      </c>
      <c r="BG26" s="646"/>
      <c r="BH26" s="13"/>
      <c r="BI26" s="13"/>
      <c r="BJ26" s="13"/>
      <c r="BQ26" s="403">
        <v>50</v>
      </c>
      <c r="BR26" s="403"/>
      <c r="BS26" s="632">
        <v>100</v>
      </c>
      <c r="BT26" s="632"/>
      <c r="BU26" s="137" t="s">
        <v>305</v>
      </c>
    </row>
    <row r="27" spans="1:63" ht="11.25" customHeight="1">
      <c r="A27" s="701">
        <v>1500</v>
      </c>
      <c r="B27" s="702"/>
      <c r="C27" s="703">
        <v>1</v>
      </c>
      <c r="D27" s="699"/>
      <c r="E27" s="699">
        <v>450</v>
      </c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700"/>
      <c r="AQ27" s="699"/>
      <c r="AR27" s="699"/>
      <c r="AS27" s="720">
        <f>INT(PI()*(A27+2*AC13)/(1.5*AI13))</f>
        <v>19</v>
      </c>
      <c r="AT27" s="721"/>
      <c r="AU27" s="699"/>
      <c r="AV27" s="699"/>
      <c r="AW27" s="698">
        <f>(BB27+BD27+BF27)*AW9</f>
        <v>610.7367330886412</v>
      </c>
      <c r="AX27" s="698"/>
      <c r="AY27" s="699"/>
      <c r="AZ27" s="699"/>
      <c r="BA27" s="98"/>
      <c r="BB27" s="637">
        <f>PI()/4*((A27+2*AY25)^2-A27^2)*AY26/10^9*1000</f>
        <v>47.438049069205874</v>
      </c>
      <c r="BC27" s="638"/>
      <c r="BD27" s="639">
        <f>BD13*AS27</f>
        <v>10.28489</v>
      </c>
      <c r="BE27" s="640"/>
      <c r="BF27" s="638">
        <f>PI()/4*(((A27+2*AY25+2*O13)^2-(A27+2*AY25-2*(K13-O13))^2)*I13+((A27+2*AY25+M13)^2-(A27+2*AY25)^2)*G13)/10^9*1000</f>
        <v>20.07791864909237</v>
      </c>
      <c r="BG27" s="638"/>
      <c r="BH27" s="13"/>
      <c r="BI27" s="13"/>
      <c r="BJ27" s="121" t="str">
        <f>U8</f>
        <v>J</v>
      </c>
      <c r="BK27" s="129">
        <v>95</v>
      </c>
    </row>
    <row r="28" spans="1:70" ht="11.25" customHeight="1">
      <c r="A28" s="681">
        <v>3000</v>
      </c>
      <c r="B28" s="682"/>
      <c r="C28" s="680">
        <v>2</v>
      </c>
      <c r="D28" s="649"/>
      <c r="E28" s="649">
        <v>450</v>
      </c>
      <c r="F28" s="649"/>
      <c r="G28" s="649"/>
      <c r="H28" s="649"/>
      <c r="I28" s="649"/>
      <c r="J28" s="649"/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66"/>
      <c r="AQ28" s="649"/>
      <c r="AR28" s="649"/>
      <c r="AS28" s="693">
        <f>INT(PI()*(A28+2*AC13)/(1.5*AI13))</f>
        <v>38</v>
      </c>
      <c r="AT28" s="694"/>
      <c r="AU28" s="649"/>
      <c r="AV28" s="649"/>
      <c r="AW28" s="692">
        <f>(BB28+BD28+BF28)*AW9</f>
        <v>1214.1736614874012</v>
      </c>
      <c r="AX28" s="692"/>
      <c r="AY28" s="649"/>
      <c r="AZ28" s="649"/>
      <c r="BA28" s="87"/>
      <c r="BB28" s="633">
        <f>PI()/4*((A28+2*AY25)^2-A28^2)*AY26/10^9*1000</f>
        <v>94.56193887305278</v>
      </c>
      <c r="BC28" s="634"/>
      <c r="BD28" s="635">
        <f>BD13*AS28</f>
        <v>20.56978</v>
      </c>
      <c r="BE28" s="636"/>
      <c r="BF28" s="634">
        <f>PI()/4*(((A28+2*AY25+2*O13)^2-(A28+2*AY25-2*(K13-O13))^2)*I13+((A28+2*AY25+M13)^2-(A28+2*AY25)^2)*G13)/10^9*1000</f>
        <v>39.54008513808113</v>
      </c>
      <c r="BG28" s="634"/>
      <c r="BH28" s="13"/>
      <c r="BI28" s="13"/>
      <c r="BJ28" s="13"/>
      <c r="BN28" s="123" t="str">
        <f>"Φ"&amp;Y8</f>
        <v>ΦL</v>
      </c>
      <c r="BO28" s="126">
        <v>33</v>
      </c>
      <c r="BQ28" s="123" t="str">
        <f>M8</f>
        <v>E</v>
      </c>
      <c r="BR28" s="129">
        <v>92</v>
      </c>
    </row>
    <row r="29" spans="1:73" ht="11.25" customHeight="1">
      <c r="A29" s="681">
        <v>3500</v>
      </c>
      <c r="B29" s="682"/>
      <c r="C29" s="680">
        <v>2</v>
      </c>
      <c r="D29" s="649"/>
      <c r="E29" s="649">
        <v>450</v>
      </c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66"/>
      <c r="AQ29" s="649"/>
      <c r="AR29" s="649"/>
      <c r="AS29" s="693">
        <f>INT(PI()*(A29+2*AC13)/(1.5*AI13))</f>
        <v>44</v>
      </c>
      <c r="AT29" s="694"/>
      <c r="AU29" s="649"/>
      <c r="AV29" s="649"/>
      <c r="AW29" s="692">
        <f>(BB29+BD29+BF29)*AW9</f>
        <v>1413.9028764536545</v>
      </c>
      <c r="AX29" s="692"/>
      <c r="AY29" s="649"/>
      <c r="AZ29" s="649"/>
      <c r="BA29" s="87"/>
      <c r="BB29" s="633">
        <f>PI()/4*((A29+2*AY25)^2-A29^2)*AY26/10^9*1000</f>
        <v>110.26990214100174</v>
      </c>
      <c r="BC29" s="634"/>
      <c r="BD29" s="635">
        <f>BD13*AS29</f>
        <v>23.817640000000004</v>
      </c>
      <c r="BE29" s="636"/>
      <c r="BF29" s="634">
        <f>PI()/4*(((A29+2*AY25+2*O13)^2-(A29+2*AY25-2*(K13-O13))^2)*I13+((A29+2*AY25+M13)^2-(A29+2*AY25)^2)*G13)/10^9*1000</f>
        <v>46.02747396774406</v>
      </c>
      <c r="BG29" s="634"/>
      <c r="BH29" s="13"/>
      <c r="BI29" s="13"/>
      <c r="BJ29" s="135" t="str">
        <f>AA8</f>
        <v>M</v>
      </c>
      <c r="BK29" s="129">
        <v>97</v>
      </c>
      <c r="BT29" s="122">
        <v>34</v>
      </c>
      <c r="BU29" s="2" t="s">
        <v>677</v>
      </c>
    </row>
    <row r="30" spans="1:70" ht="11.25" customHeight="1">
      <c r="A30" s="681">
        <v>4500</v>
      </c>
      <c r="B30" s="682"/>
      <c r="C30" s="680">
        <v>2</v>
      </c>
      <c r="D30" s="649"/>
      <c r="E30" s="649">
        <v>500</v>
      </c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66"/>
      <c r="AQ30" s="649"/>
      <c r="AR30" s="649"/>
      <c r="AS30" s="693">
        <f>INT(PI()*(A30+2*AC13)/(1.5*AI13))</f>
        <v>56</v>
      </c>
      <c r="AT30" s="694"/>
      <c r="AU30" s="649"/>
      <c r="AV30" s="649"/>
      <c r="AW30" s="692">
        <f>(BB30+BD30+BF30)*AW9</f>
        <v>1813.3613063861612</v>
      </c>
      <c r="AX30" s="692"/>
      <c r="AY30" s="649"/>
      <c r="AZ30" s="649"/>
      <c r="BA30" s="87"/>
      <c r="BB30" s="633">
        <f>PI()/4*((A30+2*AY25)^2-A30^2)*AY26/10^9*1000</f>
        <v>141.68582867689966</v>
      </c>
      <c r="BC30" s="634"/>
      <c r="BD30" s="635">
        <f>BD13*AS30</f>
        <v>30.313360000000003</v>
      </c>
      <c r="BE30" s="636"/>
      <c r="BF30" s="634">
        <f>PI()/4*(((A30+2*AY25+2*O13)^2-(A30+2*AY25-2*(K13-O13))^2)*I13+((A30+2*AY25+M13)^2-(A30+2*AY25)^2)*G13)/10^9*1000</f>
        <v>59.00225162706991</v>
      </c>
      <c r="BG30" s="634"/>
      <c r="BH30" s="13"/>
      <c r="BI30" s="13"/>
      <c r="BJ30" s="13"/>
      <c r="BO30" s="125" t="str">
        <f>G8</f>
        <v>B</v>
      </c>
      <c r="BP30" s="128">
        <v>91</v>
      </c>
      <c r="BQ30" s="123" t="str">
        <f>AE8</f>
        <v>P</v>
      </c>
      <c r="BR30" s="128">
        <v>99</v>
      </c>
    </row>
    <row r="31" spans="1:62" ht="11.25" customHeight="1">
      <c r="A31" s="685">
        <v>9999</v>
      </c>
      <c r="B31" s="686"/>
      <c r="C31" s="687">
        <v>2</v>
      </c>
      <c r="D31" s="665"/>
      <c r="E31" s="665">
        <v>500</v>
      </c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65"/>
      <c r="AF31" s="665"/>
      <c r="AG31" s="665"/>
      <c r="AH31" s="665"/>
      <c r="AI31" s="665"/>
      <c r="AJ31" s="665"/>
      <c r="AK31" s="665"/>
      <c r="AL31" s="665"/>
      <c r="AM31" s="665"/>
      <c r="AN31" s="665"/>
      <c r="AO31" s="665"/>
      <c r="AP31" s="683"/>
      <c r="AQ31" s="665"/>
      <c r="AR31" s="665"/>
      <c r="AS31" s="647"/>
      <c r="AT31" s="648"/>
      <c r="AU31" s="665"/>
      <c r="AV31" s="665"/>
      <c r="AW31" s="684">
        <f>(BB31+BD31+BF31)*AW9</f>
        <v>0</v>
      </c>
      <c r="AX31" s="684"/>
      <c r="AY31" s="665"/>
      <c r="AZ31" s="665"/>
      <c r="BA31" s="88"/>
      <c r="BB31" s="733"/>
      <c r="BC31" s="734"/>
      <c r="BD31" s="735"/>
      <c r="BE31" s="736"/>
      <c r="BF31" s="734"/>
      <c r="BG31" s="734"/>
      <c r="BH31" s="13"/>
      <c r="BI31" s="13"/>
      <c r="BJ31" s="13"/>
    </row>
    <row r="32" spans="1:62" ht="11.25" customHeight="1">
      <c r="A32" s="688"/>
      <c r="B32" s="689"/>
      <c r="C32" s="690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4"/>
      <c r="S32" s="664"/>
      <c r="T32" s="664"/>
      <c r="U32" s="664"/>
      <c r="V32" s="664"/>
      <c r="W32" s="664"/>
      <c r="X32" s="664"/>
      <c r="Y32" s="664"/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664"/>
      <c r="AQ32" s="664"/>
      <c r="AR32" s="664"/>
      <c r="AS32" s="664"/>
      <c r="AT32" s="664"/>
      <c r="AU32" s="664"/>
      <c r="AV32" s="664"/>
      <c r="AW32" s="664"/>
      <c r="AX32" s="664"/>
      <c r="AY32" s="664"/>
      <c r="AZ32" s="664"/>
      <c r="BA32" s="86"/>
      <c r="BB32" s="97"/>
      <c r="BC32" s="97"/>
      <c r="BD32" s="97"/>
      <c r="BE32" s="97"/>
      <c r="BF32" s="97"/>
      <c r="BG32" s="97"/>
      <c r="BH32" s="13"/>
      <c r="BI32" s="13"/>
      <c r="BJ32" s="13"/>
    </row>
    <row r="33" spans="1:70" ht="11.25" customHeight="1">
      <c r="A33" s="681"/>
      <c r="B33" s="682"/>
      <c r="C33" s="680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87"/>
      <c r="BB33" s="13"/>
      <c r="BC33" s="13"/>
      <c r="BD33" s="13"/>
      <c r="BE33" s="13"/>
      <c r="BF33" s="13"/>
      <c r="BG33" s="13"/>
      <c r="BH33" s="13"/>
      <c r="BI33" s="13"/>
      <c r="BJ33" s="135" t="str">
        <f>S8</f>
        <v>H</v>
      </c>
      <c r="BK33" s="129">
        <v>94</v>
      </c>
      <c r="BL33" s="125" t="str">
        <f>Q8</f>
        <v>G</v>
      </c>
      <c r="BM33" s="126">
        <v>13</v>
      </c>
      <c r="BR33" s="123" t="str">
        <f>AC8</f>
        <v>N</v>
      </c>
    </row>
    <row r="34" spans="1:70" ht="11.25" customHeight="1">
      <c r="A34" s="681"/>
      <c r="B34" s="682"/>
      <c r="C34" s="680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/>
      <c r="AT34" s="649"/>
      <c r="AU34" s="649"/>
      <c r="AV34" s="649"/>
      <c r="AW34" s="649"/>
      <c r="AX34" s="649"/>
      <c r="AY34" s="649"/>
      <c r="AZ34" s="649"/>
      <c r="BA34" s="87"/>
      <c r="BB34" s="13"/>
      <c r="BC34" s="13"/>
      <c r="BD34" s="13"/>
      <c r="BE34" s="13"/>
      <c r="BF34" s="13"/>
      <c r="BG34" s="13"/>
      <c r="BH34" s="13"/>
      <c r="BI34" s="13"/>
      <c r="BJ34" s="13"/>
      <c r="BN34" s="123" t="str">
        <f>E8</f>
        <v>A</v>
      </c>
      <c r="BO34" s="124">
        <v>5</v>
      </c>
      <c r="BP34" s="123" t="str">
        <f>"Φ"&amp;W8</f>
        <v>ΦK</v>
      </c>
      <c r="BQ34" s="128">
        <v>96</v>
      </c>
      <c r="BR34" s="129">
        <v>98</v>
      </c>
    </row>
    <row r="35" spans="1:62" ht="11.25" customHeight="1">
      <c r="A35" s="681"/>
      <c r="B35" s="682"/>
      <c r="C35" s="680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13"/>
      <c r="BC35" s="13"/>
      <c r="BD35" s="13"/>
      <c r="BE35" s="13"/>
      <c r="BF35" s="13"/>
      <c r="BG35" s="13"/>
      <c r="BH35" s="13"/>
      <c r="BI35" s="13"/>
      <c r="BJ35" s="13"/>
    </row>
    <row r="36" spans="1:62" ht="11.25" customHeight="1">
      <c r="A36" s="681"/>
      <c r="B36" s="682"/>
      <c r="C36" s="680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71" ht="11.25" customHeight="1">
      <c r="A37" s="681"/>
      <c r="B37" s="682"/>
      <c r="C37" s="680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  <c r="BK37" s="125" t="str">
        <f>AG8</f>
        <v>R</v>
      </c>
      <c r="BL37" s="631">
        <v>100</v>
      </c>
      <c r="BM37" s="631"/>
      <c r="BO37" s="125" t="str">
        <f>I8</f>
        <v>C</v>
      </c>
      <c r="BP37" s="124">
        <v>23</v>
      </c>
      <c r="BR37" s="123" t="str">
        <f>O8</f>
        <v>F</v>
      </c>
      <c r="BS37" s="128">
        <v>93</v>
      </c>
    </row>
    <row r="38" spans="1:62" ht="11.25" customHeight="1">
      <c r="A38" s="681"/>
      <c r="B38" s="682"/>
      <c r="C38" s="680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70" ht="11.25" customHeight="1">
      <c r="A39" s="695"/>
      <c r="B39" s="696"/>
      <c r="C39" s="697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  <c r="BR39" s="123" t="str">
        <f>K8</f>
        <v>D</v>
      </c>
    </row>
    <row r="40" spans="1:70" ht="11.25" customHeight="1">
      <c r="A40" s="71" t="s">
        <v>296</v>
      </c>
      <c r="B40" s="8"/>
      <c r="C40" s="72" t="s">
        <v>297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  <c r="BR40" s="126">
        <v>21</v>
      </c>
    </row>
    <row r="41" spans="1:62" ht="11.25" customHeight="1">
      <c r="A41" s="6" t="s">
        <v>4</v>
      </c>
      <c r="B41" s="1"/>
      <c r="C41" s="11" t="s">
        <v>298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4</v>
      </c>
      <c r="B42" s="1"/>
      <c r="C42" s="11" t="s">
        <v>299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J42" s="1"/>
    </row>
    <row r="43" spans="1:62" ht="11.25" customHeight="1">
      <c r="A43" s="6" t="s">
        <v>4</v>
      </c>
      <c r="B43" s="1"/>
      <c r="C43" s="11" t="s">
        <v>461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4</v>
      </c>
      <c r="B44" s="10"/>
      <c r="C44" s="12" t="s">
        <v>462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300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27</v>
      </c>
    </row>
  </sheetData>
  <mergeCells count="969">
    <mergeCell ref="AY25:AZ25"/>
    <mergeCell ref="AW26:AX26"/>
    <mergeCell ref="AS26:AT26"/>
    <mergeCell ref="AY26:AZ26"/>
    <mergeCell ref="BB30:BC30"/>
    <mergeCell ref="BD30:BE30"/>
    <mergeCell ref="BF30:BG30"/>
    <mergeCell ref="BB31:BC31"/>
    <mergeCell ref="BD31:BE31"/>
    <mergeCell ref="BF31:BG31"/>
    <mergeCell ref="A25:F25"/>
    <mergeCell ref="Q13:R13"/>
    <mergeCell ref="S13:T13"/>
    <mergeCell ref="U13:V13"/>
    <mergeCell ref="U16:V16"/>
    <mergeCell ref="S16:T16"/>
    <mergeCell ref="Q23:R23"/>
    <mergeCell ref="S23:T23"/>
    <mergeCell ref="U23:V23"/>
    <mergeCell ref="Q21:R21"/>
    <mergeCell ref="Q9:R9"/>
    <mergeCell ref="S9:T9"/>
    <mergeCell ref="U9:V9"/>
    <mergeCell ref="W9:X9"/>
    <mergeCell ref="I33:J33"/>
    <mergeCell ref="M33:N33"/>
    <mergeCell ref="M26:N26"/>
    <mergeCell ref="M27:N27"/>
    <mergeCell ref="M28:N28"/>
    <mergeCell ref="M29:N29"/>
    <mergeCell ref="I26:J26"/>
    <mergeCell ref="K26:L26"/>
    <mergeCell ref="I27:J27"/>
    <mergeCell ref="K27:L27"/>
    <mergeCell ref="I34:J34"/>
    <mergeCell ref="I36:J36"/>
    <mergeCell ref="M20:N20"/>
    <mergeCell ref="M21:N21"/>
    <mergeCell ref="M22:N22"/>
    <mergeCell ref="M23:N23"/>
    <mergeCell ref="M24:N24"/>
    <mergeCell ref="M25:N25"/>
    <mergeCell ref="M31:N31"/>
    <mergeCell ref="M32:N32"/>
    <mergeCell ref="I37:J37"/>
    <mergeCell ref="I38:J38"/>
    <mergeCell ref="O12:P12"/>
    <mergeCell ref="M13:N13"/>
    <mergeCell ref="M14:N14"/>
    <mergeCell ref="M15:N15"/>
    <mergeCell ref="M16:N16"/>
    <mergeCell ref="M17:N17"/>
    <mergeCell ref="M18:N18"/>
    <mergeCell ref="M19:N19"/>
    <mergeCell ref="M38:N38"/>
    <mergeCell ref="M39:N39"/>
    <mergeCell ref="Q8:R8"/>
    <mergeCell ref="O9:P9"/>
    <mergeCell ref="M11:N11"/>
    <mergeCell ref="M10:N10"/>
    <mergeCell ref="O23:P23"/>
    <mergeCell ref="O21:P21"/>
    <mergeCell ref="O38:P38"/>
    <mergeCell ref="M37:N37"/>
    <mergeCell ref="AE10:AF10"/>
    <mergeCell ref="AG10:AH10"/>
    <mergeCell ref="AI10:AJ10"/>
    <mergeCell ref="AC11:AD11"/>
    <mergeCell ref="AE11:AF11"/>
    <mergeCell ref="AG11:AH11"/>
    <mergeCell ref="AI11:AJ11"/>
    <mergeCell ref="AY11:AZ11"/>
    <mergeCell ref="AY10:AZ10"/>
    <mergeCell ref="AW10:AX10"/>
    <mergeCell ref="AW11:AX11"/>
    <mergeCell ref="AY6:AZ6"/>
    <mergeCell ref="AY7:AZ7"/>
    <mergeCell ref="AY8:AZ8"/>
    <mergeCell ref="AY9:AZ9"/>
    <mergeCell ref="AW9:AX9"/>
    <mergeCell ref="AW8:AX8"/>
    <mergeCell ref="AW7:AX7"/>
    <mergeCell ref="AW6:AX6"/>
    <mergeCell ref="AS6:AT6"/>
    <mergeCell ref="AU6:AV6"/>
    <mergeCell ref="AS7:AT7"/>
    <mergeCell ref="AU7:AV7"/>
    <mergeCell ref="AM15:AN15"/>
    <mergeCell ref="AK12:AL12"/>
    <mergeCell ref="AK13:AL13"/>
    <mergeCell ref="AK15:AL15"/>
    <mergeCell ref="AM14:AN14"/>
    <mergeCell ref="AM12:AN12"/>
    <mergeCell ref="AM13:AN13"/>
    <mergeCell ref="AU20:AV20"/>
    <mergeCell ref="AK19:AL19"/>
    <mergeCell ref="AM17:AN17"/>
    <mergeCell ref="AO17:AP17"/>
    <mergeCell ref="AS17:AT17"/>
    <mergeCell ref="AU17:AV17"/>
    <mergeCell ref="AS18:AT18"/>
    <mergeCell ref="AU18:AV18"/>
    <mergeCell ref="AM19:AN19"/>
    <mergeCell ref="AO19:AP19"/>
    <mergeCell ref="AS20:AT20"/>
    <mergeCell ref="AK33:AL33"/>
    <mergeCell ref="AM33:AN33"/>
    <mergeCell ref="AO33:AP33"/>
    <mergeCell ref="AK23:AL23"/>
    <mergeCell ref="AS24:AZ24"/>
    <mergeCell ref="AS27:AT27"/>
    <mergeCell ref="AS28:AT28"/>
    <mergeCell ref="AS29:AT29"/>
    <mergeCell ref="AW25:AX25"/>
    <mergeCell ref="Y11:Z11"/>
    <mergeCell ref="U10:V10"/>
    <mergeCell ref="Y10:Z10"/>
    <mergeCell ref="AS37:AT37"/>
    <mergeCell ref="AS36:AT36"/>
    <mergeCell ref="AS33:AT33"/>
    <mergeCell ref="AK21:AL21"/>
    <mergeCell ref="AK20:AL20"/>
    <mergeCell ref="AM20:AN20"/>
    <mergeCell ref="AO20:AP20"/>
    <mergeCell ref="Q14:R14"/>
    <mergeCell ref="W14:X14"/>
    <mergeCell ref="U14:V14"/>
    <mergeCell ref="U11:V11"/>
    <mergeCell ref="W11:X11"/>
    <mergeCell ref="Q15:R15"/>
    <mergeCell ref="S15:T15"/>
    <mergeCell ref="U15:V15"/>
    <mergeCell ref="Y15:Z15"/>
    <mergeCell ref="W15:X15"/>
    <mergeCell ref="W20:X20"/>
    <mergeCell ref="W16:X16"/>
    <mergeCell ref="Y20:Z20"/>
    <mergeCell ref="Y13:Z13"/>
    <mergeCell ref="Y14:Z14"/>
    <mergeCell ref="Y21:Z21"/>
    <mergeCell ref="Y16:Z16"/>
    <mergeCell ref="Y17:Z17"/>
    <mergeCell ref="Y18:Z18"/>
    <mergeCell ref="Y19:Z19"/>
    <mergeCell ref="U21:V21"/>
    <mergeCell ref="Q22:R22"/>
    <mergeCell ref="S22:T22"/>
    <mergeCell ref="W21:X21"/>
    <mergeCell ref="Q24:R24"/>
    <mergeCell ref="S24:T24"/>
    <mergeCell ref="Y24:Z24"/>
    <mergeCell ref="U22:V22"/>
    <mergeCell ref="W22:X22"/>
    <mergeCell ref="S26:T26"/>
    <mergeCell ref="Y26:Z26"/>
    <mergeCell ref="Y22:Z22"/>
    <mergeCell ref="Y23:Z23"/>
    <mergeCell ref="W23:X23"/>
    <mergeCell ref="Y25:Z25"/>
    <mergeCell ref="Y27:Z27"/>
    <mergeCell ref="Q28:R28"/>
    <mergeCell ref="S28:T28"/>
    <mergeCell ref="Y28:Z28"/>
    <mergeCell ref="U32:V32"/>
    <mergeCell ref="W32:X32"/>
    <mergeCell ref="Y32:Z32"/>
    <mergeCell ref="Q29:R29"/>
    <mergeCell ref="S29:T29"/>
    <mergeCell ref="Y29:Z29"/>
    <mergeCell ref="Y30:Z30"/>
    <mergeCell ref="U30:V30"/>
    <mergeCell ref="W30:X30"/>
    <mergeCell ref="S32:T32"/>
    <mergeCell ref="U38:V38"/>
    <mergeCell ref="W38:X38"/>
    <mergeCell ref="Y38:Z38"/>
    <mergeCell ref="Y33:Z33"/>
    <mergeCell ref="Y34:Z34"/>
    <mergeCell ref="W33:X33"/>
    <mergeCell ref="U35:V35"/>
    <mergeCell ref="W35:X35"/>
    <mergeCell ref="Y35:Z35"/>
    <mergeCell ref="Y39:Z39"/>
    <mergeCell ref="AC12:AD12"/>
    <mergeCell ref="AA15:AB15"/>
    <mergeCell ref="AA19:AB19"/>
    <mergeCell ref="AA21:AB21"/>
    <mergeCell ref="AA32:AB32"/>
    <mergeCell ref="AA35:AB35"/>
    <mergeCell ref="AA20:AB20"/>
    <mergeCell ref="Y36:Z36"/>
    <mergeCell ref="Y37:Z37"/>
    <mergeCell ref="AG20:AH20"/>
    <mergeCell ref="AI20:AJ20"/>
    <mergeCell ref="AG17:AH17"/>
    <mergeCell ref="AI17:AJ17"/>
    <mergeCell ref="AG18:AH18"/>
    <mergeCell ref="AI18:AJ18"/>
    <mergeCell ref="AI27:AJ27"/>
    <mergeCell ref="AI24:AJ24"/>
    <mergeCell ref="AE25:AF25"/>
    <mergeCell ref="AG25:AH25"/>
    <mergeCell ref="AI25:AJ25"/>
    <mergeCell ref="AI28:AJ28"/>
    <mergeCell ref="AE29:AF29"/>
    <mergeCell ref="AG29:AH29"/>
    <mergeCell ref="AI29:AJ29"/>
    <mergeCell ref="AE30:AF30"/>
    <mergeCell ref="AG30:AH30"/>
    <mergeCell ref="AI30:AJ30"/>
    <mergeCell ref="AE31:AF31"/>
    <mergeCell ref="AG31:AH31"/>
    <mergeCell ref="AI31:AJ31"/>
    <mergeCell ref="AC32:AD32"/>
    <mergeCell ref="AE32:AF32"/>
    <mergeCell ref="AG32:AH32"/>
    <mergeCell ref="AI32:AJ32"/>
    <mergeCell ref="AE33:AF33"/>
    <mergeCell ref="AG33:AH33"/>
    <mergeCell ref="AI33:AJ33"/>
    <mergeCell ref="AE34:AF34"/>
    <mergeCell ref="AG34:AH34"/>
    <mergeCell ref="AI34:AJ34"/>
    <mergeCell ref="AI35:AJ35"/>
    <mergeCell ref="AE36:AF36"/>
    <mergeCell ref="AG36:AH36"/>
    <mergeCell ref="AI36:AJ36"/>
    <mergeCell ref="AK37:AL37"/>
    <mergeCell ref="AM37:AN37"/>
    <mergeCell ref="AO37:AP37"/>
    <mergeCell ref="AK36:AL36"/>
    <mergeCell ref="AM36:AN36"/>
    <mergeCell ref="AO36:AP36"/>
    <mergeCell ref="AC21:AD21"/>
    <mergeCell ref="AE21:AF21"/>
    <mergeCell ref="AE17:AF17"/>
    <mergeCell ref="AE20:AF20"/>
    <mergeCell ref="AE18:AF18"/>
    <mergeCell ref="AC18:AD18"/>
    <mergeCell ref="AE39:AF39"/>
    <mergeCell ref="AG39:AH39"/>
    <mergeCell ref="AI39:AJ39"/>
    <mergeCell ref="AE37:AF37"/>
    <mergeCell ref="AG37:AH37"/>
    <mergeCell ref="AI37:AJ37"/>
    <mergeCell ref="AG38:AH38"/>
    <mergeCell ref="AI38:AJ38"/>
    <mergeCell ref="AA38:AB38"/>
    <mergeCell ref="AC38:AD38"/>
    <mergeCell ref="AE38:AF38"/>
    <mergeCell ref="A7:B7"/>
    <mergeCell ref="AA17:AB17"/>
    <mergeCell ref="Q17:R17"/>
    <mergeCell ref="AC17:AD17"/>
    <mergeCell ref="C14:D14"/>
    <mergeCell ref="A13:B13"/>
    <mergeCell ref="C13:D13"/>
    <mergeCell ref="AA14:AB14"/>
    <mergeCell ref="AC20:AD20"/>
    <mergeCell ref="U18:V18"/>
    <mergeCell ref="W18:X18"/>
    <mergeCell ref="U17:V17"/>
    <mergeCell ref="W17:X17"/>
    <mergeCell ref="AA18:AB18"/>
    <mergeCell ref="AA16:AB16"/>
    <mergeCell ref="U20:V20"/>
    <mergeCell ref="U19:V19"/>
    <mergeCell ref="G16:H16"/>
    <mergeCell ref="I19:J19"/>
    <mergeCell ref="S14:T14"/>
    <mergeCell ref="S17:T17"/>
    <mergeCell ref="G15:H15"/>
    <mergeCell ref="G17:H17"/>
    <mergeCell ref="G14:H14"/>
    <mergeCell ref="I14:J14"/>
    <mergeCell ref="I16:J16"/>
    <mergeCell ref="O16:P16"/>
    <mergeCell ref="E14:F14"/>
    <mergeCell ref="A17:B17"/>
    <mergeCell ref="C17:D17"/>
    <mergeCell ref="E15:F15"/>
    <mergeCell ref="E17:F17"/>
    <mergeCell ref="E16:F16"/>
    <mergeCell ref="A16:B16"/>
    <mergeCell ref="C16:D16"/>
    <mergeCell ref="A15:B15"/>
    <mergeCell ref="C15:D15"/>
    <mergeCell ref="A12:B12"/>
    <mergeCell ref="A18:B18"/>
    <mergeCell ref="C18:D18"/>
    <mergeCell ref="A19:B19"/>
    <mergeCell ref="C19:D19"/>
    <mergeCell ref="A10:B10"/>
    <mergeCell ref="C10:D10"/>
    <mergeCell ref="A11:B11"/>
    <mergeCell ref="C11:D11"/>
    <mergeCell ref="I12:J12"/>
    <mergeCell ref="E12:F12"/>
    <mergeCell ref="I13:J13"/>
    <mergeCell ref="E13:F13"/>
    <mergeCell ref="G13:H13"/>
    <mergeCell ref="A3:C3"/>
    <mergeCell ref="A4:C4"/>
    <mergeCell ref="W3:Y3"/>
    <mergeCell ref="W4:Y4"/>
    <mergeCell ref="D3:V3"/>
    <mergeCell ref="D4:V4"/>
    <mergeCell ref="S10:T10"/>
    <mergeCell ref="Q10:R10"/>
    <mergeCell ref="Q11:R11"/>
    <mergeCell ref="AU1:BA1"/>
    <mergeCell ref="AY3:AZ3"/>
    <mergeCell ref="AR4:AT4"/>
    <mergeCell ref="AR3:AT3"/>
    <mergeCell ref="AU3:AV3"/>
    <mergeCell ref="AW3:AX3"/>
    <mergeCell ref="AU2:BA2"/>
    <mergeCell ref="AR1:AT1"/>
    <mergeCell ref="K14:L14"/>
    <mergeCell ref="A1:AQ2"/>
    <mergeCell ref="G11:H11"/>
    <mergeCell ref="O14:P14"/>
    <mergeCell ref="AC14:AD14"/>
    <mergeCell ref="W13:X13"/>
    <mergeCell ref="AA13:AB13"/>
    <mergeCell ref="I11:J11"/>
    <mergeCell ref="K12:L12"/>
    <mergeCell ref="Q16:R16"/>
    <mergeCell ref="K21:L21"/>
    <mergeCell ref="K18:L18"/>
    <mergeCell ref="S18:T18"/>
    <mergeCell ref="Q20:R20"/>
    <mergeCell ref="Q19:R19"/>
    <mergeCell ref="Q18:R18"/>
    <mergeCell ref="S20:T20"/>
    <mergeCell ref="S21:T21"/>
    <mergeCell ref="I21:J21"/>
    <mergeCell ref="A8:B8"/>
    <mergeCell ref="I15:J15"/>
    <mergeCell ref="K16:L16"/>
    <mergeCell ref="A14:B14"/>
    <mergeCell ref="G10:H10"/>
    <mergeCell ref="I10:J10"/>
    <mergeCell ref="G12:H12"/>
    <mergeCell ref="E11:F11"/>
    <mergeCell ref="K17:L17"/>
    <mergeCell ref="I17:J17"/>
    <mergeCell ref="AW19:AX19"/>
    <mergeCell ref="AC19:AD19"/>
    <mergeCell ref="AE19:AF19"/>
    <mergeCell ref="AG19:AH19"/>
    <mergeCell ref="AI19:AJ19"/>
    <mergeCell ref="O17:P17"/>
    <mergeCell ref="S19:T19"/>
    <mergeCell ref="E19:F19"/>
    <mergeCell ref="G19:H19"/>
    <mergeCell ref="W19:X19"/>
    <mergeCell ref="K19:L19"/>
    <mergeCell ref="O19:P19"/>
    <mergeCell ref="AQ37:AR37"/>
    <mergeCell ref="AY37:AZ37"/>
    <mergeCell ref="AQ38:AR38"/>
    <mergeCell ref="K15:L15"/>
    <mergeCell ref="AQ19:AR19"/>
    <mergeCell ref="AY19:AZ19"/>
    <mergeCell ref="AW17:AX17"/>
    <mergeCell ref="AY20:AZ20"/>
    <mergeCell ref="AQ21:AR21"/>
    <mergeCell ref="AQ20:AR20"/>
    <mergeCell ref="O11:P11"/>
    <mergeCell ref="AK11:AL11"/>
    <mergeCell ref="AK10:AL10"/>
    <mergeCell ref="AW15:AX15"/>
    <mergeCell ref="AE13:AF13"/>
    <mergeCell ref="AG13:AH13"/>
    <mergeCell ref="AI13:AJ13"/>
    <mergeCell ref="AE14:AF14"/>
    <mergeCell ref="AG14:AH14"/>
    <mergeCell ref="AI14:AJ14"/>
    <mergeCell ref="K10:L10"/>
    <mergeCell ref="O10:P10"/>
    <mergeCell ref="Z3:AQ3"/>
    <mergeCell ref="Z4:AQ4"/>
    <mergeCell ref="AC10:AD10"/>
    <mergeCell ref="Y9:Z9"/>
    <mergeCell ref="AQ6:AR6"/>
    <mergeCell ref="AQ7:AR7"/>
    <mergeCell ref="AQ8:AR8"/>
    <mergeCell ref="AQ9:AR9"/>
    <mergeCell ref="AW12:AX12"/>
    <mergeCell ref="M12:N12"/>
    <mergeCell ref="K11:L11"/>
    <mergeCell ref="AC15:AD15"/>
    <mergeCell ref="K13:L13"/>
    <mergeCell ref="AW13:AX13"/>
    <mergeCell ref="O13:P13"/>
    <mergeCell ref="AC13:AD13"/>
    <mergeCell ref="O15:P15"/>
    <mergeCell ref="S11:T11"/>
    <mergeCell ref="AY18:AZ18"/>
    <mergeCell ref="AK18:AL18"/>
    <mergeCell ref="AY16:AZ16"/>
    <mergeCell ref="AW16:AX16"/>
    <mergeCell ref="AK17:AL17"/>
    <mergeCell ref="AW18:AX18"/>
    <mergeCell ref="AK16:AL16"/>
    <mergeCell ref="AQ16:AR16"/>
    <mergeCell ref="AM18:AN18"/>
    <mergeCell ref="AO18:AP18"/>
    <mergeCell ref="AY15:AZ15"/>
    <mergeCell ref="AC16:AD16"/>
    <mergeCell ref="AK14:AL14"/>
    <mergeCell ref="AW14:AX14"/>
    <mergeCell ref="AE15:AF15"/>
    <mergeCell ref="AG15:AH15"/>
    <mergeCell ref="AI15:AJ15"/>
    <mergeCell ref="AE16:AF16"/>
    <mergeCell ref="AG16:AH16"/>
    <mergeCell ref="AI16:AJ16"/>
    <mergeCell ref="AW20:AX20"/>
    <mergeCell ref="AY17:AZ17"/>
    <mergeCell ref="AQ12:AR12"/>
    <mergeCell ref="AY14:AZ14"/>
    <mergeCell ref="AQ13:AR13"/>
    <mergeCell ref="AY13:AZ13"/>
    <mergeCell ref="AQ15:AR15"/>
    <mergeCell ref="AQ18:AR18"/>
    <mergeCell ref="AY12:AZ12"/>
    <mergeCell ref="AQ17:AR17"/>
    <mergeCell ref="AG21:AH21"/>
    <mergeCell ref="AI21:AJ21"/>
    <mergeCell ref="E22:F22"/>
    <mergeCell ref="A20:B20"/>
    <mergeCell ref="C20:D20"/>
    <mergeCell ref="E20:F20"/>
    <mergeCell ref="G20:H20"/>
    <mergeCell ref="I20:J20"/>
    <mergeCell ref="O20:P20"/>
    <mergeCell ref="K20:L20"/>
    <mergeCell ref="A21:B21"/>
    <mergeCell ref="C21:D21"/>
    <mergeCell ref="E21:F21"/>
    <mergeCell ref="G21:H21"/>
    <mergeCell ref="O22:P22"/>
    <mergeCell ref="K22:L22"/>
    <mergeCell ref="AW22:AX22"/>
    <mergeCell ref="AQ22:AR22"/>
    <mergeCell ref="AK22:AL22"/>
    <mergeCell ref="AG22:AH22"/>
    <mergeCell ref="AI22:AJ22"/>
    <mergeCell ref="AA22:AB22"/>
    <mergeCell ref="AE22:AF22"/>
    <mergeCell ref="AC22:AD22"/>
    <mergeCell ref="AY22:AZ22"/>
    <mergeCell ref="AM22:AN22"/>
    <mergeCell ref="AO22:AP22"/>
    <mergeCell ref="AU22:AV22"/>
    <mergeCell ref="AS22:AT22"/>
    <mergeCell ref="K23:L23"/>
    <mergeCell ref="I22:J22"/>
    <mergeCell ref="I23:J23"/>
    <mergeCell ref="A22:B22"/>
    <mergeCell ref="C22:D22"/>
    <mergeCell ref="A23:B23"/>
    <mergeCell ref="C23:D23"/>
    <mergeCell ref="E23:F23"/>
    <mergeCell ref="G23:H23"/>
    <mergeCell ref="G22:H22"/>
    <mergeCell ref="AA23:AB23"/>
    <mergeCell ref="AE23:AF23"/>
    <mergeCell ref="AG23:AH23"/>
    <mergeCell ref="AI23:AJ23"/>
    <mergeCell ref="AW23:AX23"/>
    <mergeCell ref="AQ23:AR23"/>
    <mergeCell ref="AY23:AZ23"/>
    <mergeCell ref="AM23:AN23"/>
    <mergeCell ref="AO23:AP23"/>
    <mergeCell ref="AU23:AV23"/>
    <mergeCell ref="AS23:AT23"/>
    <mergeCell ref="A24:B24"/>
    <mergeCell ref="C24:D24"/>
    <mergeCell ref="E24:F24"/>
    <mergeCell ref="G24:H24"/>
    <mergeCell ref="I24:J24"/>
    <mergeCell ref="O24:P24"/>
    <mergeCell ref="AC24:AD24"/>
    <mergeCell ref="AK24:AL24"/>
    <mergeCell ref="U24:V24"/>
    <mergeCell ref="W24:X24"/>
    <mergeCell ref="AA24:AB24"/>
    <mergeCell ref="K24:L24"/>
    <mergeCell ref="AE24:AF24"/>
    <mergeCell ref="AG24:AH24"/>
    <mergeCell ref="AQ24:AR24"/>
    <mergeCell ref="AM24:AN24"/>
    <mergeCell ref="AO24:AP24"/>
    <mergeCell ref="G25:H25"/>
    <mergeCell ref="I25:J25"/>
    <mergeCell ref="O25:P25"/>
    <mergeCell ref="AC25:AD25"/>
    <mergeCell ref="K25:L25"/>
    <mergeCell ref="Q25:R25"/>
    <mergeCell ref="S25:T25"/>
    <mergeCell ref="AK25:AL25"/>
    <mergeCell ref="U25:V25"/>
    <mergeCell ref="W25:X25"/>
    <mergeCell ref="AA25:AB25"/>
    <mergeCell ref="AM25:AN25"/>
    <mergeCell ref="AO25:AP25"/>
    <mergeCell ref="AQ25:AR25"/>
    <mergeCell ref="AU25:AV25"/>
    <mergeCell ref="AS25:AT25"/>
    <mergeCell ref="A26:B26"/>
    <mergeCell ref="C26:D26"/>
    <mergeCell ref="E26:F26"/>
    <mergeCell ref="G26:H26"/>
    <mergeCell ref="O26:P26"/>
    <mergeCell ref="AC26:AD26"/>
    <mergeCell ref="AK26:AL26"/>
    <mergeCell ref="U26:V26"/>
    <mergeCell ref="W26:X26"/>
    <mergeCell ref="AA26:AB26"/>
    <mergeCell ref="AE26:AF26"/>
    <mergeCell ref="AG26:AH26"/>
    <mergeCell ref="AI26:AJ26"/>
    <mergeCell ref="Q26:R26"/>
    <mergeCell ref="AM26:AN26"/>
    <mergeCell ref="AO26:AP26"/>
    <mergeCell ref="AQ26:AR26"/>
    <mergeCell ref="AU26:AV26"/>
    <mergeCell ref="A27:B27"/>
    <mergeCell ref="C27:D27"/>
    <mergeCell ref="E27:F27"/>
    <mergeCell ref="G27:H27"/>
    <mergeCell ref="O27:P27"/>
    <mergeCell ref="AC27:AD27"/>
    <mergeCell ref="AK27:AL27"/>
    <mergeCell ref="U27:V27"/>
    <mergeCell ref="W27:X27"/>
    <mergeCell ref="AA27:AB27"/>
    <mergeCell ref="Q27:R27"/>
    <mergeCell ref="S27:T27"/>
    <mergeCell ref="AE27:AF27"/>
    <mergeCell ref="AG27:AH27"/>
    <mergeCell ref="AW27:AX27"/>
    <mergeCell ref="AY27:AZ27"/>
    <mergeCell ref="AM27:AN27"/>
    <mergeCell ref="AO27:AP27"/>
    <mergeCell ref="AQ27:AR27"/>
    <mergeCell ref="AU27:AV27"/>
    <mergeCell ref="A28:B28"/>
    <mergeCell ref="C28:D28"/>
    <mergeCell ref="E28:F28"/>
    <mergeCell ref="G28:H28"/>
    <mergeCell ref="I28:J28"/>
    <mergeCell ref="O28:P28"/>
    <mergeCell ref="AC28:AD28"/>
    <mergeCell ref="AK28:AL28"/>
    <mergeCell ref="U28:V28"/>
    <mergeCell ref="W28:X28"/>
    <mergeCell ref="AA28:AB28"/>
    <mergeCell ref="K28:L28"/>
    <mergeCell ref="AE28:AF28"/>
    <mergeCell ref="AG28:AH28"/>
    <mergeCell ref="AW28:AX28"/>
    <mergeCell ref="AY28:AZ28"/>
    <mergeCell ref="AM28:AN28"/>
    <mergeCell ref="AO28:AP28"/>
    <mergeCell ref="AQ28:AR28"/>
    <mergeCell ref="AU28:AV28"/>
    <mergeCell ref="A29:B29"/>
    <mergeCell ref="C29:D29"/>
    <mergeCell ref="E29:F29"/>
    <mergeCell ref="G29:H29"/>
    <mergeCell ref="I29:J29"/>
    <mergeCell ref="O29:P29"/>
    <mergeCell ref="AC29:AD29"/>
    <mergeCell ref="AK29:AL29"/>
    <mergeCell ref="U29:V29"/>
    <mergeCell ref="W29:X29"/>
    <mergeCell ref="AA29:AB29"/>
    <mergeCell ref="K29:L29"/>
    <mergeCell ref="AW29:AX29"/>
    <mergeCell ref="AY29:AZ29"/>
    <mergeCell ref="AM29:AN29"/>
    <mergeCell ref="AO29:AP29"/>
    <mergeCell ref="AQ29:AR29"/>
    <mergeCell ref="AU29:AV29"/>
    <mergeCell ref="A39:B39"/>
    <mergeCell ref="C39:D39"/>
    <mergeCell ref="E39:F39"/>
    <mergeCell ref="G39:H39"/>
    <mergeCell ref="I39:J39"/>
    <mergeCell ref="AK39:AL39"/>
    <mergeCell ref="U39:V39"/>
    <mergeCell ref="W39:X39"/>
    <mergeCell ref="AA39:AB39"/>
    <mergeCell ref="AC39:AD39"/>
    <mergeCell ref="K39:L39"/>
    <mergeCell ref="O39:P39"/>
    <mergeCell ref="Q39:R39"/>
    <mergeCell ref="S39:T39"/>
    <mergeCell ref="AA30:AB30"/>
    <mergeCell ref="A30:B30"/>
    <mergeCell ref="C30:D30"/>
    <mergeCell ref="E30:F30"/>
    <mergeCell ref="G30:H30"/>
    <mergeCell ref="S30:T30"/>
    <mergeCell ref="O30:P30"/>
    <mergeCell ref="K30:L30"/>
    <mergeCell ref="I30:J30"/>
    <mergeCell ref="M30:N30"/>
    <mergeCell ref="AY30:AZ30"/>
    <mergeCell ref="AM30:AN30"/>
    <mergeCell ref="AO30:AP30"/>
    <mergeCell ref="AQ30:AR30"/>
    <mergeCell ref="AU30:AV30"/>
    <mergeCell ref="AS30:AT30"/>
    <mergeCell ref="AK30:AL30"/>
    <mergeCell ref="AW39:AX39"/>
    <mergeCell ref="AQ39:AR39"/>
    <mergeCell ref="AU37:AV37"/>
    <mergeCell ref="AW37:AX37"/>
    <mergeCell ref="AQ33:AR33"/>
    <mergeCell ref="AQ34:AR34"/>
    <mergeCell ref="AQ35:AR35"/>
    <mergeCell ref="AW30:AX30"/>
    <mergeCell ref="AQ32:AR32"/>
    <mergeCell ref="AY39:AZ39"/>
    <mergeCell ref="AM39:AN39"/>
    <mergeCell ref="AO39:AP39"/>
    <mergeCell ref="AU39:AV39"/>
    <mergeCell ref="AS39:AT39"/>
    <mergeCell ref="E18:F18"/>
    <mergeCell ref="G18:H18"/>
    <mergeCell ref="I18:J18"/>
    <mergeCell ref="O18:P18"/>
    <mergeCell ref="I31:J31"/>
    <mergeCell ref="I32:J32"/>
    <mergeCell ref="S34:T34"/>
    <mergeCell ref="Q33:R33"/>
    <mergeCell ref="K31:L31"/>
    <mergeCell ref="K32:L32"/>
    <mergeCell ref="O31:P31"/>
    <mergeCell ref="O32:P32"/>
    <mergeCell ref="O33:P33"/>
    <mergeCell ref="S31:T31"/>
    <mergeCell ref="E37:F37"/>
    <mergeCell ref="G37:H37"/>
    <mergeCell ref="Q37:R37"/>
    <mergeCell ref="Q30:R30"/>
    <mergeCell ref="Q32:R32"/>
    <mergeCell ref="Q34:R34"/>
    <mergeCell ref="Q35:R35"/>
    <mergeCell ref="M34:N34"/>
    <mergeCell ref="M35:N35"/>
    <mergeCell ref="M36:N36"/>
    <mergeCell ref="Q38:R38"/>
    <mergeCell ref="S38:T38"/>
    <mergeCell ref="K37:L37"/>
    <mergeCell ref="AC37:AD37"/>
    <mergeCell ref="U37:V37"/>
    <mergeCell ref="W37:X37"/>
    <mergeCell ref="S37:T37"/>
    <mergeCell ref="K38:L38"/>
    <mergeCell ref="O37:P37"/>
    <mergeCell ref="AA37:AB37"/>
    <mergeCell ref="AY38:AZ38"/>
    <mergeCell ref="AK38:AL38"/>
    <mergeCell ref="AM38:AN38"/>
    <mergeCell ref="AO38:AP38"/>
    <mergeCell ref="AU38:AV38"/>
    <mergeCell ref="AW38:AX38"/>
    <mergeCell ref="AS38:AT38"/>
    <mergeCell ref="A32:B32"/>
    <mergeCell ref="C32:D32"/>
    <mergeCell ref="A38:B38"/>
    <mergeCell ref="C38:D38"/>
    <mergeCell ref="A37:B37"/>
    <mergeCell ref="C37:D37"/>
    <mergeCell ref="A35:B35"/>
    <mergeCell ref="C35:D35"/>
    <mergeCell ref="A36:B36"/>
    <mergeCell ref="C36:D36"/>
    <mergeCell ref="E38:F38"/>
    <mergeCell ref="G38:H38"/>
    <mergeCell ref="A31:B31"/>
    <mergeCell ref="C31:D31"/>
    <mergeCell ref="E31:F31"/>
    <mergeCell ref="G31:H31"/>
    <mergeCell ref="E32:F32"/>
    <mergeCell ref="G32:H32"/>
    <mergeCell ref="A33:B33"/>
    <mergeCell ref="C33:D33"/>
    <mergeCell ref="AY31:AZ31"/>
    <mergeCell ref="AK31:AL31"/>
    <mergeCell ref="AM31:AN31"/>
    <mergeCell ref="AO31:AP31"/>
    <mergeCell ref="AQ31:AR31"/>
    <mergeCell ref="AW31:AX31"/>
    <mergeCell ref="AU31:AV31"/>
    <mergeCell ref="AS31:AT31"/>
    <mergeCell ref="AY32:AZ32"/>
    <mergeCell ref="AK32:AL32"/>
    <mergeCell ref="AM32:AN32"/>
    <mergeCell ref="AO32:AP32"/>
    <mergeCell ref="AU32:AV32"/>
    <mergeCell ref="AW32:AX32"/>
    <mergeCell ref="AS32:AT32"/>
    <mergeCell ref="E33:F33"/>
    <mergeCell ref="G33:H33"/>
    <mergeCell ref="AY33:AZ33"/>
    <mergeCell ref="AU33:AV33"/>
    <mergeCell ref="AW33:AX33"/>
    <mergeCell ref="S33:T33"/>
    <mergeCell ref="K33:L33"/>
    <mergeCell ref="AC33:AD33"/>
    <mergeCell ref="AA33:AB33"/>
    <mergeCell ref="U33:V33"/>
    <mergeCell ref="K34:L34"/>
    <mergeCell ref="U34:V34"/>
    <mergeCell ref="W34:X34"/>
    <mergeCell ref="AA34:AB34"/>
    <mergeCell ref="O34:P34"/>
    <mergeCell ref="A34:B34"/>
    <mergeCell ref="C34:D34"/>
    <mergeCell ref="E34:F34"/>
    <mergeCell ref="G34:H34"/>
    <mergeCell ref="AY34:AZ34"/>
    <mergeCell ref="AK34:AL34"/>
    <mergeCell ref="AM34:AN34"/>
    <mergeCell ref="AO34:AP34"/>
    <mergeCell ref="AU34:AV34"/>
    <mergeCell ref="AW34:AX34"/>
    <mergeCell ref="AS34:AT34"/>
    <mergeCell ref="AY35:AZ35"/>
    <mergeCell ref="AK35:AL35"/>
    <mergeCell ref="AM35:AN35"/>
    <mergeCell ref="AO35:AP35"/>
    <mergeCell ref="AU35:AV35"/>
    <mergeCell ref="AS35:AT35"/>
    <mergeCell ref="AW35:AX35"/>
    <mergeCell ref="E36:F36"/>
    <mergeCell ref="G36:H36"/>
    <mergeCell ref="O35:P35"/>
    <mergeCell ref="W36:X36"/>
    <mergeCell ref="E35:F35"/>
    <mergeCell ref="G35:H35"/>
    <mergeCell ref="K35:L35"/>
    <mergeCell ref="S35:T35"/>
    <mergeCell ref="I35:J35"/>
    <mergeCell ref="AY36:AZ36"/>
    <mergeCell ref="AU36:AV36"/>
    <mergeCell ref="K36:L36"/>
    <mergeCell ref="AW36:AX36"/>
    <mergeCell ref="AQ36:AR36"/>
    <mergeCell ref="Q36:R36"/>
    <mergeCell ref="S36:T36"/>
    <mergeCell ref="O36:P36"/>
    <mergeCell ref="U36:V36"/>
    <mergeCell ref="AA36:AB36"/>
    <mergeCell ref="AE12:AF12"/>
    <mergeCell ref="E10:F10"/>
    <mergeCell ref="AC31:AD31"/>
    <mergeCell ref="AA31:AB31"/>
    <mergeCell ref="W31:X31"/>
    <mergeCell ref="Q31:R31"/>
    <mergeCell ref="Q12:R12"/>
    <mergeCell ref="AA10:AB10"/>
    <mergeCell ref="W10:X10"/>
    <mergeCell ref="AA11:AB11"/>
    <mergeCell ref="AG12:AH12"/>
    <mergeCell ref="AI12:AJ12"/>
    <mergeCell ref="C12:D12"/>
    <mergeCell ref="AC36:AD36"/>
    <mergeCell ref="AC34:AD34"/>
    <mergeCell ref="AC30:AD30"/>
    <mergeCell ref="AC35:AD35"/>
    <mergeCell ref="AC23:AD23"/>
    <mergeCell ref="AE35:AF35"/>
    <mergeCell ref="AG35:AH35"/>
    <mergeCell ref="AA12:AB12"/>
    <mergeCell ref="S12:T12"/>
    <mergeCell ref="U12:V12"/>
    <mergeCell ref="W12:X12"/>
    <mergeCell ref="Y12:Z12"/>
    <mergeCell ref="U31:V31"/>
    <mergeCell ref="Y31:Z31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B16:BC16"/>
    <mergeCell ref="BD16:BE16"/>
    <mergeCell ref="BF16:BG16"/>
    <mergeCell ref="BB17:BC17"/>
    <mergeCell ref="BD17:BE17"/>
    <mergeCell ref="BF17:BG17"/>
    <mergeCell ref="BB18:BC18"/>
    <mergeCell ref="BD18:BE18"/>
    <mergeCell ref="BF18:BG18"/>
    <mergeCell ref="BD21:BE21"/>
    <mergeCell ref="BF21:BG21"/>
    <mergeCell ref="BB19:BC19"/>
    <mergeCell ref="BD19:BE19"/>
    <mergeCell ref="BF19:BG19"/>
    <mergeCell ref="BB20:BC20"/>
    <mergeCell ref="BD20:BE20"/>
    <mergeCell ref="BF20:BG20"/>
    <mergeCell ref="AO21:AP21"/>
    <mergeCell ref="AS21:AT21"/>
    <mergeCell ref="AU21:AV21"/>
    <mergeCell ref="BB21:BC21"/>
    <mergeCell ref="AW21:AX21"/>
    <mergeCell ref="AY21:AZ21"/>
    <mergeCell ref="C7:D7"/>
    <mergeCell ref="E7:F7"/>
    <mergeCell ref="I7:J7"/>
    <mergeCell ref="G7:H7"/>
    <mergeCell ref="Q6:R6"/>
    <mergeCell ref="S6:T6"/>
    <mergeCell ref="A6:B6"/>
    <mergeCell ref="I6:J6"/>
    <mergeCell ref="M6:N6"/>
    <mergeCell ref="O6:P6"/>
    <mergeCell ref="K6:L6"/>
    <mergeCell ref="C6:D6"/>
    <mergeCell ref="E6:F6"/>
    <mergeCell ref="G6:H6"/>
    <mergeCell ref="W6:X6"/>
    <mergeCell ref="AG6:AH6"/>
    <mergeCell ref="AE7:AF7"/>
    <mergeCell ref="AI6:AJ6"/>
    <mergeCell ref="AE6:AF6"/>
    <mergeCell ref="Y6:Z6"/>
    <mergeCell ref="AA6:AB6"/>
    <mergeCell ref="AC6:AD6"/>
    <mergeCell ref="K7:L7"/>
    <mergeCell ref="Q7:R7"/>
    <mergeCell ref="S7:T7"/>
    <mergeCell ref="AO7:AP7"/>
    <mergeCell ref="AK7:AL7"/>
    <mergeCell ref="U7:V7"/>
    <mergeCell ref="W7:X7"/>
    <mergeCell ref="AG7:AH7"/>
    <mergeCell ref="AO6:AP6"/>
    <mergeCell ref="AK6:AL6"/>
    <mergeCell ref="AI8:AJ8"/>
    <mergeCell ref="AM8:AN8"/>
    <mergeCell ref="AK8:AL8"/>
    <mergeCell ref="AI7:AJ7"/>
    <mergeCell ref="AM7:AN7"/>
    <mergeCell ref="Y8:Z8"/>
    <mergeCell ref="AA8:AB8"/>
    <mergeCell ref="AC8:AD8"/>
    <mergeCell ref="AM6:AN6"/>
    <mergeCell ref="AS8:AT8"/>
    <mergeCell ref="AU8:AV8"/>
    <mergeCell ref="E9:F9"/>
    <mergeCell ref="G9:H9"/>
    <mergeCell ref="I9:J9"/>
    <mergeCell ref="K9:L9"/>
    <mergeCell ref="M9:N9"/>
    <mergeCell ref="AA9:AB9"/>
    <mergeCell ref="AC9:AD9"/>
    <mergeCell ref="AO8:AP8"/>
    <mergeCell ref="AQ11:AR11"/>
    <mergeCell ref="AO9:AP9"/>
    <mergeCell ref="AS9:AT9"/>
    <mergeCell ref="AU9:AV9"/>
    <mergeCell ref="AO10:AP10"/>
    <mergeCell ref="AS10:AT10"/>
    <mergeCell ref="AU10:AV10"/>
    <mergeCell ref="AQ10:AR10"/>
    <mergeCell ref="AO11:AP11"/>
    <mergeCell ref="AS11:AT11"/>
    <mergeCell ref="AO13:AP13"/>
    <mergeCell ref="AS13:AT13"/>
    <mergeCell ref="AU13:AV13"/>
    <mergeCell ref="AS12:AT12"/>
    <mergeCell ref="AU12:AV12"/>
    <mergeCell ref="AO12:AP12"/>
    <mergeCell ref="AU11:AV11"/>
    <mergeCell ref="AO16:AP16"/>
    <mergeCell ref="AS16:AT16"/>
    <mergeCell ref="AU16:AV16"/>
    <mergeCell ref="AO14:AP14"/>
    <mergeCell ref="AO15:AP15"/>
    <mergeCell ref="AS15:AT15"/>
    <mergeCell ref="AU15:AV15"/>
    <mergeCell ref="AQ14:AR14"/>
    <mergeCell ref="AU14:AV14"/>
    <mergeCell ref="AS14:AT14"/>
    <mergeCell ref="Y7:Z7"/>
    <mergeCell ref="AA7:AB7"/>
    <mergeCell ref="AC7:AD7"/>
    <mergeCell ref="AM11:AN11"/>
    <mergeCell ref="AM10:AN10"/>
    <mergeCell ref="AG9:AH9"/>
    <mergeCell ref="AI9:AJ9"/>
    <mergeCell ref="AM9:AN9"/>
    <mergeCell ref="AE9:AF9"/>
    <mergeCell ref="AK9:AL9"/>
    <mergeCell ref="M7:N7"/>
    <mergeCell ref="O7:P7"/>
    <mergeCell ref="U6:V6"/>
    <mergeCell ref="O8:P8"/>
    <mergeCell ref="S8:T8"/>
    <mergeCell ref="U8:V8"/>
    <mergeCell ref="W8:X8"/>
    <mergeCell ref="AG8:AH8"/>
    <mergeCell ref="AE8:AF8"/>
    <mergeCell ref="A9:B9"/>
    <mergeCell ref="C8:D8"/>
    <mergeCell ref="K8:L8"/>
    <mergeCell ref="M8:N8"/>
    <mergeCell ref="I8:J8"/>
    <mergeCell ref="C9:D9"/>
    <mergeCell ref="E8:F8"/>
    <mergeCell ref="G8:H8"/>
    <mergeCell ref="AM16:AN16"/>
    <mergeCell ref="BB23:BC23"/>
    <mergeCell ref="BD23:BE23"/>
    <mergeCell ref="BF23:BG23"/>
    <mergeCell ref="BB22:BC22"/>
    <mergeCell ref="BD22:BE22"/>
    <mergeCell ref="BF22:BG22"/>
    <mergeCell ref="AS19:AT19"/>
    <mergeCell ref="AU19:AV19"/>
    <mergeCell ref="AM21:AN21"/>
    <mergeCell ref="BB24:BC24"/>
    <mergeCell ref="BD24:BE24"/>
    <mergeCell ref="BF24:BG24"/>
    <mergeCell ref="BB26:BC26"/>
    <mergeCell ref="BD26:BE26"/>
    <mergeCell ref="BF26:BG26"/>
    <mergeCell ref="BB29:BC29"/>
    <mergeCell ref="BD29:BE29"/>
    <mergeCell ref="BF29:BG29"/>
    <mergeCell ref="BB27:BC27"/>
    <mergeCell ref="BD27:BE27"/>
    <mergeCell ref="BF27:BG27"/>
    <mergeCell ref="BB28:BC28"/>
    <mergeCell ref="BD28:BE28"/>
    <mergeCell ref="BF28:BG28"/>
    <mergeCell ref="BL37:BM37"/>
    <mergeCell ref="BS26:BT26"/>
    <mergeCell ref="BJ9:BK9"/>
    <mergeCell ref="BM12:BN12"/>
    <mergeCell ref="BQ18:BR18"/>
    <mergeCell ref="BQ26:BR26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J45"/>
  <sheetViews>
    <sheetView zoomScale="85" zoomScaleNormal="85" zoomScaleSheetLayoutView="85" workbookViewId="0" topLeftCell="A1">
      <selection activeCell="D4" sqref="D4:V4"/>
    </sheetView>
  </sheetViews>
  <sheetFormatPr defaultColWidth="8.88671875" defaultRowHeight="13.5"/>
  <cols>
    <col min="1" max="59" width="2.3359375" style="2" customWidth="1"/>
    <col min="60" max="81" width="2.77734375" style="2" customWidth="1"/>
    <col min="82" max="16384" width="8.88671875" style="2" customWidth="1"/>
  </cols>
  <sheetData>
    <row r="1" spans="1:62" ht="12.75" customHeigh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5"/>
      <c r="AR1" s="282" t="s">
        <v>167</v>
      </c>
      <c r="AS1" s="283"/>
      <c r="AT1" s="284"/>
      <c r="AU1" s="335" t="s">
        <v>432</v>
      </c>
      <c r="AV1" s="335"/>
      <c r="AW1" s="335"/>
      <c r="AX1" s="335"/>
      <c r="AY1" s="335"/>
      <c r="AZ1" s="335"/>
      <c r="BA1" s="388"/>
      <c r="BB1" s="6"/>
      <c r="BC1" s="1"/>
      <c r="BD1" s="1"/>
      <c r="BE1" s="1"/>
      <c r="BF1" s="1"/>
      <c r="BG1" s="1"/>
      <c r="BH1" s="1"/>
      <c r="BI1" s="1"/>
      <c r="BJ1" s="1"/>
    </row>
    <row r="2" spans="1:62" ht="12.75" customHeigh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8"/>
      <c r="AR2" s="3" t="s">
        <v>168</v>
      </c>
      <c r="AS2" s="4"/>
      <c r="AT2" s="5"/>
      <c r="AU2" s="216" t="s">
        <v>413</v>
      </c>
      <c r="AV2" s="208"/>
      <c r="AW2" s="208"/>
      <c r="AX2" s="208"/>
      <c r="AY2" s="208"/>
      <c r="AZ2" s="208"/>
      <c r="BA2" s="218"/>
      <c r="BB2" s="6"/>
      <c r="BC2" s="1"/>
      <c r="BD2" s="1"/>
      <c r="BE2" s="1"/>
      <c r="BF2" s="1"/>
      <c r="BG2" s="1"/>
      <c r="BH2" s="1"/>
      <c r="BI2" s="1"/>
      <c r="BJ2" s="1"/>
    </row>
    <row r="3" spans="1:62" ht="11.25" customHeight="1">
      <c r="A3" s="308" t="s">
        <v>169</v>
      </c>
      <c r="B3" s="309"/>
      <c r="C3" s="310"/>
      <c r="D3" s="287" t="s">
        <v>170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73" t="s">
        <v>171</v>
      </c>
      <c r="X3" s="174"/>
      <c r="Y3" s="285"/>
      <c r="Z3" s="173" t="s">
        <v>172</v>
      </c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5"/>
      <c r="AR3" s="277" t="s">
        <v>173</v>
      </c>
      <c r="AS3" s="278"/>
      <c r="AT3" s="279"/>
      <c r="AU3" s="215">
        <v>0</v>
      </c>
      <c r="AV3" s="215"/>
      <c r="AW3" s="215"/>
      <c r="AX3" s="215"/>
      <c r="AY3" s="215"/>
      <c r="AZ3" s="216"/>
      <c r="BA3" s="14"/>
      <c r="BB3" s="6"/>
      <c r="BC3" s="1"/>
      <c r="BD3" s="1"/>
      <c r="BE3" s="1"/>
      <c r="BF3" s="1"/>
      <c r="BG3" s="1"/>
      <c r="BH3" s="1"/>
      <c r="BI3" s="1"/>
      <c r="BJ3" s="1"/>
    </row>
    <row r="4" spans="1:62" ht="11.25" customHeight="1">
      <c r="A4" s="311" t="s">
        <v>174</v>
      </c>
      <c r="B4" s="170"/>
      <c r="C4" s="286"/>
      <c r="D4" s="506" t="s">
        <v>414</v>
      </c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8"/>
      <c r="W4" s="169" t="s">
        <v>175</v>
      </c>
      <c r="X4" s="170"/>
      <c r="Y4" s="286"/>
      <c r="Z4" s="169" t="s">
        <v>176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1"/>
      <c r="AR4" s="274" t="s">
        <v>177</v>
      </c>
      <c r="AS4" s="275"/>
      <c r="AT4" s="276"/>
      <c r="AU4" s="7"/>
      <c r="AV4" s="15">
        <v>1</v>
      </c>
      <c r="AW4" s="7"/>
      <c r="AX4" s="7" t="s">
        <v>178</v>
      </c>
      <c r="AY4" s="7"/>
      <c r="AZ4" s="16">
        <v>1</v>
      </c>
      <c r="BA4" s="17"/>
      <c r="BB4" s="6"/>
      <c r="BC4" s="1"/>
      <c r="BD4" s="1"/>
      <c r="BE4" s="1"/>
      <c r="BF4" s="1"/>
      <c r="BG4" s="1"/>
      <c r="BH4" s="1"/>
      <c r="BI4" s="1"/>
      <c r="BJ4" s="1"/>
    </row>
    <row r="5" spans="1:62" ht="11.25" customHeight="1">
      <c r="A5" s="6" t="s">
        <v>179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K5" s="1"/>
      <c r="AL5" s="1"/>
      <c r="AM5" s="1"/>
      <c r="AN5" s="1"/>
      <c r="AO5" s="1"/>
      <c r="AP5" s="1"/>
      <c r="AQ5" s="1"/>
      <c r="AR5" s="8"/>
      <c r="AS5" s="8"/>
      <c r="AT5" s="8"/>
      <c r="AU5" s="8"/>
      <c r="AV5" s="8"/>
      <c r="AW5" s="8"/>
      <c r="AX5" s="8"/>
      <c r="AY5" s="8"/>
      <c r="AZ5" s="8"/>
      <c r="BA5" s="18"/>
      <c r="BB5" s="6"/>
      <c r="BC5" s="1"/>
      <c r="BD5" s="1"/>
      <c r="BE5" s="1"/>
      <c r="BF5" s="1"/>
      <c r="BG5" s="1"/>
      <c r="BH5" s="1"/>
      <c r="BI5" s="1"/>
      <c r="BJ5" s="1"/>
    </row>
    <row r="6" spans="1:62" ht="11.25" customHeight="1">
      <c r="A6" s="774" t="s">
        <v>416</v>
      </c>
      <c r="B6" s="775"/>
      <c r="C6" s="672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63"/>
      <c r="X6" s="663"/>
      <c r="Y6" s="663"/>
      <c r="Z6" s="663"/>
      <c r="AA6" s="663"/>
      <c r="AB6" s="748"/>
      <c r="AC6" s="749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750"/>
      <c r="AQ6" s="769"/>
      <c r="AR6" s="769"/>
      <c r="AS6" s="750"/>
      <c r="AT6" s="750"/>
      <c r="AU6" s="750"/>
      <c r="AV6" s="770"/>
      <c r="AW6" s="713"/>
      <c r="AX6" s="714"/>
      <c r="AY6" s="725" t="s">
        <v>415</v>
      </c>
      <c r="AZ6" s="725"/>
      <c r="BA6" s="9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1.25" customHeight="1">
      <c r="A7" s="718" t="s">
        <v>52</v>
      </c>
      <c r="B7" s="719"/>
      <c r="C7" s="77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9"/>
      <c r="AC7" s="771" t="s">
        <v>430</v>
      </c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2"/>
      <c r="AO7" s="772"/>
      <c r="AP7" s="772"/>
      <c r="AQ7" s="772"/>
      <c r="AR7" s="772"/>
      <c r="AS7" s="772"/>
      <c r="AT7" s="772"/>
      <c r="AU7" s="772"/>
      <c r="AV7" s="773"/>
      <c r="AW7" s="659"/>
      <c r="AX7" s="715"/>
      <c r="AY7" s="724" t="s">
        <v>182</v>
      </c>
      <c r="AZ7" s="724"/>
      <c r="BA7" s="91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1.25" customHeight="1">
      <c r="A8" s="718" t="s">
        <v>159</v>
      </c>
      <c r="B8" s="719"/>
      <c r="C8" s="778" t="s">
        <v>417</v>
      </c>
      <c r="D8" s="658"/>
      <c r="E8" s="658" t="s">
        <v>418</v>
      </c>
      <c r="F8" s="658"/>
      <c r="G8" s="658" t="s">
        <v>419</v>
      </c>
      <c r="H8" s="658"/>
      <c r="I8" s="658" t="s">
        <v>42</v>
      </c>
      <c r="J8" s="658"/>
      <c r="K8" s="658" t="s">
        <v>420</v>
      </c>
      <c r="L8" s="658"/>
      <c r="M8" s="658" t="s">
        <v>421</v>
      </c>
      <c r="N8" s="658"/>
      <c r="O8" s="658" t="s">
        <v>422</v>
      </c>
      <c r="P8" s="658"/>
      <c r="Q8" s="658" t="s">
        <v>423</v>
      </c>
      <c r="R8" s="658"/>
      <c r="S8" s="658" t="s">
        <v>424</v>
      </c>
      <c r="T8" s="658"/>
      <c r="U8" s="658" t="s">
        <v>425</v>
      </c>
      <c r="V8" s="658"/>
      <c r="W8" s="658" t="s">
        <v>426</v>
      </c>
      <c r="X8" s="658"/>
      <c r="Y8" s="658" t="s">
        <v>427</v>
      </c>
      <c r="Z8" s="658"/>
      <c r="AA8" s="658" t="s">
        <v>428</v>
      </c>
      <c r="AB8" s="659"/>
      <c r="AC8" s="745" t="s">
        <v>429</v>
      </c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7"/>
      <c r="AW8" s="726"/>
      <c r="AX8" s="727"/>
      <c r="AY8" s="724" t="s">
        <v>181</v>
      </c>
      <c r="AZ8" s="724"/>
      <c r="BA8" s="91"/>
      <c r="BB8" s="533" t="s">
        <v>184</v>
      </c>
      <c r="BC8" s="534"/>
      <c r="BD8" s="534"/>
      <c r="BE8" s="534"/>
      <c r="BF8" s="534"/>
      <c r="BG8" s="534"/>
      <c r="BH8" s="13"/>
      <c r="BI8" s="13"/>
      <c r="BJ8" s="13"/>
    </row>
    <row r="9" spans="1:62" ht="11.25" customHeight="1">
      <c r="A9" s="776" t="s">
        <v>55</v>
      </c>
      <c r="B9" s="777"/>
      <c r="C9" s="660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716"/>
      <c r="AC9" s="660">
        <v>500</v>
      </c>
      <c r="AD9" s="661"/>
      <c r="AE9" s="661">
        <v>1000</v>
      </c>
      <c r="AF9" s="661"/>
      <c r="AG9" s="661">
        <v>1500</v>
      </c>
      <c r="AH9" s="661"/>
      <c r="AI9" s="661">
        <v>2000</v>
      </c>
      <c r="AJ9" s="661"/>
      <c r="AK9" s="661">
        <v>2500</v>
      </c>
      <c r="AL9" s="661"/>
      <c r="AM9" s="661">
        <v>3000</v>
      </c>
      <c r="AN9" s="661"/>
      <c r="AO9" s="661">
        <v>3500</v>
      </c>
      <c r="AP9" s="661"/>
      <c r="AQ9" s="716">
        <v>4000</v>
      </c>
      <c r="AR9" s="717"/>
      <c r="AS9" s="661">
        <v>4500</v>
      </c>
      <c r="AT9" s="661"/>
      <c r="AU9" s="661">
        <v>5000</v>
      </c>
      <c r="AV9" s="661"/>
      <c r="AW9" s="728"/>
      <c r="AX9" s="729"/>
      <c r="AY9" s="723">
        <v>7.85</v>
      </c>
      <c r="AZ9" s="723"/>
      <c r="BA9" s="92"/>
      <c r="BB9" s="739"/>
      <c r="BC9" s="740"/>
      <c r="BD9" s="741"/>
      <c r="BE9" s="742"/>
      <c r="BF9" s="740"/>
      <c r="BG9" s="740"/>
      <c r="BH9" s="13"/>
      <c r="BI9" s="13"/>
      <c r="BJ9" s="13"/>
    </row>
    <row r="10" spans="1:62" ht="11.25" customHeight="1">
      <c r="A10" s="688">
        <v>10</v>
      </c>
      <c r="B10" s="689"/>
      <c r="C10" s="690">
        <v>22</v>
      </c>
      <c r="D10" s="664"/>
      <c r="E10" s="664">
        <v>16</v>
      </c>
      <c r="F10" s="664"/>
      <c r="G10" s="664">
        <v>0</v>
      </c>
      <c r="H10" s="664"/>
      <c r="I10" s="664">
        <v>150</v>
      </c>
      <c r="J10" s="664"/>
      <c r="K10" s="664">
        <v>70</v>
      </c>
      <c r="L10" s="664"/>
      <c r="M10" s="664">
        <v>50</v>
      </c>
      <c r="N10" s="664"/>
      <c r="O10" s="664">
        <v>65</v>
      </c>
      <c r="P10" s="664"/>
      <c r="Q10" s="664">
        <v>70</v>
      </c>
      <c r="R10" s="664"/>
      <c r="S10" s="664">
        <v>100</v>
      </c>
      <c r="T10" s="664"/>
      <c r="U10" s="664">
        <v>220</v>
      </c>
      <c r="V10" s="664"/>
      <c r="W10" s="664">
        <v>150</v>
      </c>
      <c r="X10" s="664"/>
      <c r="Y10" s="664">
        <v>0</v>
      </c>
      <c r="Z10" s="664"/>
      <c r="AA10" s="664">
        <v>10</v>
      </c>
      <c r="AB10" s="668"/>
      <c r="AC10" s="690">
        <v>80</v>
      </c>
      <c r="AD10" s="664"/>
      <c r="AE10" s="664">
        <v>140</v>
      </c>
      <c r="AF10" s="664"/>
      <c r="AG10" s="664">
        <v>190</v>
      </c>
      <c r="AH10" s="664"/>
      <c r="AI10" s="664">
        <v>230</v>
      </c>
      <c r="AJ10" s="664"/>
      <c r="AK10" s="664">
        <v>270</v>
      </c>
      <c r="AL10" s="664"/>
      <c r="AM10" s="664">
        <v>300</v>
      </c>
      <c r="AN10" s="664"/>
      <c r="AO10" s="664">
        <v>330</v>
      </c>
      <c r="AP10" s="664"/>
      <c r="AQ10" s="668">
        <v>360</v>
      </c>
      <c r="AR10" s="669"/>
      <c r="AS10" s="664">
        <v>390</v>
      </c>
      <c r="AT10" s="664"/>
      <c r="AU10" s="664">
        <v>420</v>
      </c>
      <c r="AV10" s="664"/>
      <c r="AW10" s="668"/>
      <c r="AX10" s="669"/>
      <c r="AY10" s="664">
        <f>(BB10+BD10+BF10)*AY9</f>
        <v>0</v>
      </c>
      <c r="AZ10" s="664"/>
      <c r="BA10" s="86"/>
      <c r="BB10" s="650"/>
      <c r="BC10" s="651"/>
      <c r="BD10" s="652"/>
      <c r="BE10" s="653"/>
      <c r="BF10" s="651"/>
      <c r="BG10" s="651"/>
      <c r="BH10" s="13"/>
      <c r="BI10" s="13"/>
      <c r="BJ10" s="13"/>
    </row>
    <row r="11" spans="1:62" ht="11.25" customHeight="1">
      <c r="A11" s="681">
        <v>20</v>
      </c>
      <c r="B11" s="682"/>
      <c r="C11" s="680">
        <v>25</v>
      </c>
      <c r="D11" s="649"/>
      <c r="E11" s="649">
        <v>16</v>
      </c>
      <c r="F11" s="649"/>
      <c r="G11" s="649">
        <v>0</v>
      </c>
      <c r="H11" s="649"/>
      <c r="I11" s="649">
        <v>180</v>
      </c>
      <c r="J11" s="649"/>
      <c r="K11" s="649">
        <v>90</v>
      </c>
      <c r="L11" s="649"/>
      <c r="M11" s="649">
        <v>70</v>
      </c>
      <c r="N11" s="649"/>
      <c r="O11" s="649">
        <v>100</v>
      </c>
      <c r="P11" s="649"/>
      <c r="Q11" s="649">
        <v>90</v>
      </c>
      <c r="R11" s="649"/>
      <c r="S11" s="649">
        <v>130</v>
      </c>
      <c r="T11" s="649"/>
      <c r="U11" s="649">
        <v>280</v>
      </c>
      <c r="V11" s="649"/>
      <c r="W11" s="649">
        <v>200</v>
      </c>
      <c r="X11" s="649"/>
      <c r="Y11" s="649">
        <v>0</v>
      </c>
      <c r="Z11" s="649"/>
      <c r="AA11" s="649">
        <v>15</v>
      </c>
      <c r="AB11" s="666"/>
      <c r="AC11" s="680">
        <v>100</v>
      </c>
      <c r="AD11" s="649"/>
      <c r="AE11" s="649">
        <v>170</v>
      </c>
      <c r="AF11" s="649"/>
      <c r="AG11" s="649">
        <v>230</v>
      </c>
      <c r="AH11" s="649"/>
      <c r="AI11" s="649">
        <v>280</v>
      </c>
      <c r="AJ11" s="649"/>
      <c r="AK11" s="649">
        <v>330</v>
      </c>
      <c r="AL11" s="649"/>
      <c r="AM11" s="649">
        <v>370</v>
      </c>
      <c r="AN11" s="649"/>
      <c r="AO11" s="649">
        <v>410</v>
      </c>
      <c r="AP11" s="649"/>
      <c r="AQ11" s="666">
        <v>440</v>
      </c>
      <c r="AR11" s="667"/>
      <c r="AS11" s="649">
        <v>470</v>
      </c>
      <c r="AT11" s="649"/>
      <c r="AU11" s="649">
        <v>500</v>
      </c>
      <c r="AV11" s="649"/>
      <c r="AW11" s="666"/>
      <c r="AX11" s="667"/>
      <c r="AY11" s="649">
        <f>(BB11+BD11+BF11)*AY9</f>
        <v>0</v>
      </c>
      <c r="AZ11" s="649"/>
      <c r="BA11" s="87"/>
      <c r="BB11" s="674"/>
      <c r="BC11" s="675"/>
      <c r="BD11" s="743"/>
      <c r="BE11" s="744"/>
      <c r="BF11" s="675"/>
      <c r="BG11" s="675"/>
      <c r="BH11" s="13"/>
      <c r="BI11" s="13"/>
      <c r="BJ11" s="13"/>
    </row>
    <row r="12" spans="1:62" ht="11.25" customHeight="1">
      <c r="A12" s="685">
        <v>35</v>
      </c>
      <c r="B12" s="686"/>
      <c r="C12" s="687">
        <v>30</v>
      </c>
      <c r="D12" s="665"/>
      <c r="E12" s="665">
        <v>19</v>
      </c>
      <c r="F12" s="665"/>
      <c r="G12" s="665">
        <v>0</v>
      </c>
      <c r="H12" s="665"/>
      <c r="I12" s="665">
        <v>220</v>
      </c>
      <c r="J12" s="665"/>
      <c r="K12" s="665">
        <v>110</v>
      </c>
      <c r="L12" s="665"/>
      <c r="M12" s="665">
        <v>90</v>
      </c>
      <c r="N12" s="665"/>
      <c r="O12" s="665">
        <v>130</v>
      </c>
      <c r="P12" s="665"/>
      <c r="Q12" s="665">
        <v>110</v>
      </c>
      <c r="R12" s="665"/>
      <c r="S12" s="665">
        <v>160</v>
      </c>
      <c r="T12" s="665"/>
      <c r="U12" s="665">
        <v>320</v>
      </c>
      <c r="V12" s="665"/>
      <c r="W12" s="665">
        <v>230</v>
      </c>
      <c r="X12" s="665"/>
      <c r="Y12" s="665">
        <v>0</v>
      </c>
      <c r="Z12" s="665"/>
      <c r="AA12" s="665">
        <v>15</v>
      </c>
      <c r="AB12" s="683"/>
      <c r="AC12" s="687">
        <v>100</v>
      </c>
      <c r="AD12" s="665"/>
      <c r="AE12" s="665">
        <v>180</v>
      </c>
      <c r="AF12" s="665"/>
      <c r="AG12" s="665">
        <v>240</v>
      </c>
      <c r="AH12" s="665"/>
      <c r="AI12" s="665">
        <v>290</v>
      </c>
      <c r="AJ12" s="665"/>
      <c r="AK12" s="665">
        <v>340</v>
      </c>
      <c r="AL12" s="665"/>
      <c r="AM12" s="665">
        <v>390</v>
      </c>
      <c r="AN12" s="665"/>
      <c r="AO12" s="665">
        <v>430</v>
      </c>
      <c r="AP12" s="665"/>
      <c r="AQ12" s="683">
        <v>470</v>
      </c>
      <c r="AR12" s="712"/>
      <c r="AS12" s="665">
        <v>510</v>
      </c>
      <c r="AT12" s="665"/>
      <c r="AU12" s="665">
        <v>550</v>
      </c>
      <c r="AV12" s="665"/>
      <c r="AW12" s="665"/>
      <c r="AX12" s="665"/>
      <c r="AY12" s="665">
        <f>(BB12+BD12+BF12)*AY9</f>
        <v>0</v>
      </c>
      <c r="AZ12" s="665"/>
      <c r="BA12" s="88"/>
      <c r="BB12" s="674"/>
      <c r="BC12" s="675"/>
      <c r="BD12" s="743"/>
      <c r="BE12" s="744"/>
      <c r="BF12" s="675"/>
      <c r="BG12" s="675"/>
      <c r="BH12" s="13"/>
      <c r="BI12" s="13"/>
      <c r="BJ12" s="13"/>
    </row>
    <row r="13" spans="1:62" ht="11.25" customHeight="1">
      <c r="A13" s="681">
        <v>50</v>
      </c>
      <c r="B13" s="682"/>
      <c r="C13" s="680">
        <v>36</v>
      </c>
      <c r="D13" s="649"/>
      <c r="E13" s="649">
        <v>22</v>
      </c>
      <c r="F13" s="649"/>
      <c r="G13" s="649">
        <v>0</v>
      </c>
      <c r="H13" s="649"/>
      <c r="I13" s="649">
        <v>260</v>
      </c>
      <c r="J13" s="649"/>
      <c r="K13" s="649">
        <v>130</v>
      </c>
      <c r="L13" s="649"/>
      <c r="M13" s="649">
        <v>110</v>
      </c>
      <c r="N13" s="649"/>
      <c r="O13" s="649">
        <v>160</v>
      </c>
      <c r="P13" s="649"/>
      <c r="Q13" s="649">
        <v>140</v>
      </c>
      <c r="R13" s="649"/>
      <c r="S13" s="649">
        <v>210</v>
      </c>
      <c r="T13" s="649"/>
      <c r="U13" s="649">
        <v>380</v>
      </c>
      <c r="V13" s="649"/>
      <c r="W13" s="649">
        <v>260</v>
      </c>
      <c r="X13" s="649"/>
      <c r="Y13" s="649">
        <v>0</v>
      </c>
      <c r="Z13" s="649"/>
      <c r="AA13" s="649">
        <v>20</v>
      </c>
      <c r="AB13" s="666"/>
      <c r="AC13" s="680">
        <v>100</v>
      </c>
      <c r="AD13" s="649"/>
      <c r="AE13" s="649">
        <v>180</v>
      </c>
      <c r="AF13" s="649"/>
      <c r="AG13" s="649">
        <v>250</v>
      </c>
      <c r="AH13" s="649"/>
      <c r="AI13" s="649">
        <v>300</v>
      </c>
      <c r="AJ13" s="649"/>
      <c r="AK13" s="649">
        <v>350</v>
      </c>
      <c r="AL13" s="649"/>
      <c r="AM13" s="649">
        <v>400</v>
      </c>
      <c r="AN13" s="649"/>
      <c r="AO13" s="649">
        <v>440</v>
      </c>
      <c r="AP13" s="649"/>
      <c r="AQ13" s="649">
        <v>480</v>
      </c>
      <c r="AR13" s="649"/>
      <c r="AS13" s="649">
        <v>520</v>
      </c>
      <c r="AT13" s="649"/>
      <c r="AU13" s="649">
        <v>560</v>
      </c>
      <c r="AV13" s="649"/>
      <c r="AW13" s="649"/>
      <c r="AX13" s="649"/>
      <c r="AY13" s="649">
        <f>(BB13+BD13+BF13)*AY9</f>
        <v>0</v>
      </c>
      <c r="AZ13" s="649"/>
      <c r="BA13" s="87"/>
      <c r="BB13" s="674"/>
      <c r="BC13" s="675"/>
      <c r="BD13" s="743"/>
      <c r="BE13" s="744"/>
      <c r="BF13" s="675"/>
      <c r="BG13" s="675"/>
      <c r="BH13" s="13"/>
      <c r="BI13" s="13"/>
      <c r="BJ13" s="13"/>
    </row>
    <row r="14" spans="1:62" ht="11.25" customHeight="1">
      <c r="A14" s="681">
        <v>75</v>
      </c>
      <c r="B14" s="682"/>
      <c r="C14" s="680">
        <v>45</v>
      </c>
      <c r="D14" s="649"/>
      <c r="E14" s="649">
        <v>25</v>
      </c>
      <c r="F14" s="649"/>
      <c r="G14" s="649">
        <v>0</v>
      </c>
      <c r="H14" s="649"/>
      <c r="I14" s="649">
        <v>300</v>
      </c>
      <c r="J14" s="649"/>
      <c r="K14" s="649">
        <v>150</v>
      </c>
      <c r="L14" s="649"/>
      <c r="M14" s="649">
        <v>130</v>
      </c>
      <c r="N14" s="649"/>
      <c r="O14" s="649">
        <v>190</v>
      </c>
      <c r="P14" s="649"/>
      <c r="Q14" s="649">
        <v>160</v>
      </c>
      <c r="R14" s="649"/>
      <c r="S14" s="649">
        <v>240</v>
      </c>
      <c r="T14" s="649"/>
      <c r="U14" s="649">
        <v>420</v>
      </c>
      <c r="V14" s="649"/>
      <c r="W14" s="649">
        <v>280</v>
      </c>
      <c r="X14" s="649"/>
      <c r="Y14" s="649">
        <v>0</v>
      </c>
      <c r="Z14" s="649"/>
      <c r="AA14" s="649">
        <v>20</v>
      </c>
      <c r="AB14" s="666"/>
      <c r="AC14" s="680">
        <v>100</v>
      </c>
      <c r="AD14" s="649"/>
      <c r="AE14" s="649">
        <v>180</v>
      </c>
      <c r="AF14" s="649"/>
      <c r="AG14" s="649">
        <v>250</v>
      </c>
      <c r="AH14" s="649"/>
      <c r="AI14" s="649">
        <v>300</v>
      </c>
      <c r="AJ14" s="649"/>
      <c r="AK14" s="649">
        <v>350</v>
      </c>
      <c r="AL14" s="649"/>
      <c r="AM14" s="649">
        <v>400</v>
      </c>
      <c r="AN14" s="649"/>
      <c r="AO14" s="649">
        <v>450</v>
      </c>
      <c r="AP14" s="649"/>
      <c r="AQ14" s="649">
        <v>500</v>
      </c>
      <c r="AR14" s="649"/>
      <c r="AS14" s="649">
        <v>550</v>
      </c>
      <c r="AT14" s="649"/>
      <c r="AU14" s="649">
        <v>600</v>
      </c>
      <c r="AV14" s="649"/>
      <c r="AW14" s="649"/>
      <c r="AX14" s="649"/>
      <c r="AY14" s="649">
        <f>(BB14+BD14+BF14)*AY9</f>
        <v>0</v>
      </c>
      <c r="AZ14" s="649"/>
      <c r="BA14" s="87"/>
      <c r="BB14" s="674"/>
      <c r="BC14" s="675"/>
      <c r="BD14" s="743"/>
      <c r="BE14" s="744"/>
      <c r="BF14" s="675"/>
      <c r="BG14" s="675"/>
      <c r="BH14" s="13"/>
      <c r="BI14" s="13"/>
      <c r="BJ14" s="13"/>
    </row>
    <row r="15" spans="1:62" ht="11.25" customHeight="1">
      <c r="A15" s="681">
        <v>100</v>
      </c>
      <c r="B15" s="682"/>
      <c r="C15" s="680">
        <v>55</v>
      </c>
      <c r="D15" s="649"/>
      <c r="E15" s="649">
        <v>30</v>
      </c>
      <c r="F15" s="649"/>
      <c r="G15" s="649">
        <v>25</v>
      </c>
      <c r="H15" s="649"/>
      <c r="I15" s="649">
        <v>340</v>
      </c>
      <c r="J15" s="649"/>
      <c r="K15" s="649">
        <v>170</v>
      </c>
      <c r="L15" s="649"/>
      <c r="M15" s="649">
        <v>140</v>
      </c>
      <c r="N15" s="649"/>
      <c r="O15" s="649">
        <v>210</v>
      </c>
      <c r="P15" s="649"/>
      <c r="Q15" s="649">
        <v>180</v>
      </c>
      <c r="R15" s="649"/>
      <c r="S15" s="649">
        <v>260</v>
      </c>
      <c r="T15" s="649"/>
      <c r="U15" s="649">
        <v>460</v>
      </c>
      <c r="V15" s="649"/>
      <c r="W15" s="649">
        <v>300</v>
      </c>
      <c r="X15" s="649"/>
      <c r="Y15" s="649">
        <v>250</v>
      </c>
      <c r="Z15" s="649"/>
      <c r="AA15" s="649">
        <v>25</v>
      </c>
      <c r="AB15" s="666"/>
      <c r="AC15" s="680">
        <v>100</v>
      </c>
      <c r="AD15" s="649"/>
      <c r="AE15" s="649">
        <v>180</v>
      </c>
      <c r="AF15" s="649"/>
      <c r="AG15" s="649">
        <v>250</v>
      </c>
      <c r="AH15" s="649"/>
      <c r="AI15" s="649">
        <v>300</v>
      </c>
      <c r="AJ15" s="649"/>
      <c r="AK15" s="649">
        <v>350</v>
      </c>
      <c r="AL15" s="649"/>
      <c r="AM15" s="649">
        <v>400</v>
      </c>
      <c r="AN15" s="649"/>
      <c r="AO15" s="649">
        <v>450</v>
      </c>
      <c r="AP15" s="649"/>
      <c r="AQ15" s="649">
        <v>500</v>
      </c>
      <c r="AR15" s="649"/>
      <c r="AS15" s="649">
        <v>550</v>
      </c>
      <c r="AT15" s="649"/>
      <c r="AU15" s="649">
        <v>600</v>
      </c>
      <c r="AV15" s="649"/>
      <c r="AW15" s="649"/>
      <c r="AX15" s="649"/>
      <c r="AY15" s="649">
        <f>(BB15+BD15+BF15)*AY9</f>
        <v>0</v>
      </c>
      <c r="AZ15" s="649"/>
      <c r="BA15" s="87"/>
      <c r="BB15" s="674"/>
      <c r="BC15" s="675"/>
      <c r="BD15" s="743"/>
      <c r="BE15" s="744"/>
      <c r="BF15" s="675"/>
      <c r="BG15" s="675"/>
      <c r="BH15" s="13"/>
      <c r="BI15" s="13"/>
      <c r="BJ15" s="13"/>
    </row>
    <row r="16" spans="1:62" ht="11.25" customHeight="1">
      <c r="A16" s="681">
        <v>150</v>
      </c>
      <c r="B16" s="682"/>
      <c r="C16" s="680">
        <v>70</v>
      </c>
      <c r="D16" s="649"/>
      <c r="E16" s="649">
        <v>36</v>
      </c>
      <c r="F16" s="649"/>
      <c r="G16" s="649">
        <v>25</v>
      </c>
      <c r="H16" s="649"/>
      <c r="I16" s="649">
        <v>400</v>
      </c>
      <c r="J16" s="649"/>
      <c r="K16" s="649">
        <v>200</v>
      </c>
      <c r="L16" s="649"/>
      <c r="M16" s="649">
        <v>170</v>
      </c>
      <c r="N16" s="649"/>
      <c r="O16" s="649">
        <v>250</v>
      </c>
      <c r="P16" s="649"/>
      <c r="Q16" s="649">
        <v>210</v>
      </c>
      <c r="R16" s="649"/>
      <c r="S16" s="649">
        <v>310</v>
      </c>
      <c r="T16" s="649"/>
      <c r="U16" s="649">
        <v>550</v>
      </c>
      <c r="V16" s="649"/>
      <c r="W16" s="649">
        <v>350</v>
      </c>
      <c r="X16" s="649"/>
      <c r="Y16" s="649">
        <v>300</v>
      </c>
      <c r="Z16" s="649"/>
      <c r="AA16" s="649">
        <v>30</v>
      </c>
      <c r="AB16" s="666"/>
      <c r="AC16" s="680">
        <v>100</v>
      </c>
      <c r="AD16" s="649"/>
      <c r="AE16" s="649">
        <v>180</v>
      </c>
      <c r="AF16" s="649"/>
      <c r="AG16" s="649">
        <v>250</v>
      </c>
      <c r="AH16" s="649"/>
      <c r="AI16" s="649">
        <v>300</v>
      </c>
      <c r="AJ16" s="649"/>
      <c r="AK16" s="649">
        <v>350</v>
      </c>
      <c r="AL16" s="649"/>
      <c r="AM16" s="649">
        <v>400</v>
      </c>
      <c r="AN16" s="649"/>
      <c r="AO16" s="649">
        <v>450</v>
      </c>
      <c r="AP16" s="649"/>
      <c r="AQ16" s="649">
        <v>500</v>
      </c>
      <c r="AR16" s="649"/>
      <c r="AS16" s="649">
        <v>550</v>
      </c>
      <c r="AT16" s="649"/>
      <c r="AU16" s="649">
        <v>600</v>
      </c>
      <c r="AV16" s="649"/>
      <c r="AW16" s="649"/>
      <c r="AX16" s="649"/>
      <c r="AY16" s="649">
        <f>(BB16+BD16+BF16)*AY9</f>
        <v>0</v>
      </c>
      <c r="AZ16" s="649"/>
      <c r="BA16" s="87"/>
      <c r="BB16" s="674"/>
      <c r="BC16" s="675"/>
      <c r="BD16" s="743"/>
      <c r="BE16" s="744"/>
      <c r="BF16" s="675"/>
      <c r="BG16" s="675"/>
      <c r="BH16" s="13"/>
      <c r="BI16" s="13"/>
      <c r="BJ16" s="13"/>
    </row>
    <row r="17" spans="1:62" ht="11.25" customHeight="1">
      <c r="A17" s="681">
        <v>200</v>
      </c>
      <c r="B17" s="682"/>
      <c r="C17" s="680">
        <v>80</v>
      </c>
      <c r="D17" s="649"/>
      <c r="E17" s="649">
        <v>45</v>
      </c>
      <c r="F17" s="649"/>
      <c r="G17" s="649">
        <v>30</v>
      </c>
      <c r="H17" s="649"/>
      <c r="I17" s="649">
        <v>450</v>
      </c>
      <c r="J17" s="649"/>
      <c r="K17" s="649">
        <v>220</v>
      </c>
      <c r="L17" s="649"/>
      <c r="M17" s="649">
        <v>190</v>
      </c>
      <c r="N17" s="649"/>
      <c r="O17" s="649">
        <v>280</v>
      </c>
      <c r="P17" s="649"/>
      <c r="Q17" s="649">
        <v>240</v>
      </c>
      <c r="R17" s="649"/>
      <c r="S17" s="649">
        <v>360</v>
      </c>
      <c r="T17" s="649"/>
      <c r="U17" s="649">
        <v>640</v>
      </c>
      <c r="V17" s="649"/>
      <c r="W17" s="649">
        <v>400</v>
      </c>
      <c r="X17" s="649"/>
      <c r="Y17" s="649">
        <v>340</v>
      </c>
      <c r="Z17" s="649"/>
      <c r="AA17" s="649">
        <v>35</v>
      </c>
      <c r="AB17" s="666"/>
      <c r="AC17" s="680">
        <v>100</v>
      </c>
      <c r="AD17" s="649"/>
      <c r="AE17" s="649">
        <v>180</v>
      </c>
      <c r="AF17" s="649"/>
      <c r="AG17" s="649">
        <v>250</v>
      </c>
      <c r="AH17" s="649"/>
      <c r="AI17" s="649">
        <v>300</v>
      </c>
      <c r="AJ17" s="649"/>
      <c r="AK17" s="649">
        <v>350</v>
      </c>
      <c r="AL17" s="649"/>
      <c r="AM17" s="649">
        <v>400</v>
      </c>
      <c r="AN17" s="649"/>
      <c r="AO17" s="649">
        <v>450</v>
      </c>
      <c r="AP17" s="649"/>
      <c r="AQ17" s="649">
        <v>500</v>
      </c>
      <c r="AR17" s="649"/>
      <c r="AS17" s="649">
        <v>550</v>
      </c>
      <c r="AT17" s="649"/>
      <c r="AU17" s="649">
        <v>600</v>
      </c>
      <c r="AV17" s="649"/>
      <c r="AW17" s="649"/>
      <c r="AX17" s="649"/>
      <c r="AY17" s="649">
        <f>(BB17+BD17+BF17)*AY9</f>
        <v>0</v>
      </c>
      <c r="AZ17" s="649"/>
      <c r="BA17" s="87"/>
      <c r="BB17" s="674"/>
      <c r="BC17" s="675"/>
      <c r="BD17" s="743"/>
      <c r="BE17" s="744"/>
      <c r="BF17" s="675"/>
      <c r="BG17" s="675"/>
      <c r="BH17" s="13"/>
      <c r="BI17" s="13"/>
      <c r="BJ17" s="13"/>
    </row>
    <row r="18" spans="1:62" ht="11.25" customHeight="1">
      <c r="A18" s="685">
        <v>250</v>
      </c>
      <c r="B18" s="686"/>
      <c r="C18" s="687">
        <v>100</v>
      </c>
      <c r="D18" s="665"/>
      <c r="E18" s="665">
        <v>50</v>
      </c>
      <c r="F18" s="665"/>
      <c r="G18" s="665">
        <v>30</v>
      </c>
      <c r="H18" s="665"/>
      <c r="I18" s="665">
        <v>500</v>
      </c>
      <c r="J18" s="665"/>
      <c r="K18" s="665">
        <v>230</v>
      </c>
      <c r="L18" s="665"/>
      <c r="M18" s="665">
        <v>210</v>
      </c>
      <c r="N18" s="665"/>
      <c r="O18" s="665">
        <v>290</v>
      </c>
      <c r="P18" s="665"/>
      <c r="Q18" s="665">
        <v>280</v>
      </c>
      <c r="R18" s="665"/>
      <c r="S18" s="665">
        <v>420</v>
      </c>
      <c r="T18" s="665"/>
      <c r="U18" s="665">
        <v>680</v>
      </c>
      <c r="V18" s="665"/>
      <c r="W18" s="665">
        <v>400</v>
      </c>
      <c r="X18" s="665"/>
      <c r="Y18" s="665">
        <v>350</v>
      </c>
      <c r="Z18" s="665"/>
      <c r="AA18" s="665">
        <v>45</v>
      </c>
      <c r="AB18" s="683"/>
      <c r="AC18" s="687">
        <v>100</v>
      </c>
      <c r="AD18" s="665"/>
      <c r="AE18" s="665">
        <v>180</v>
      </c>
      <c r="AF18" s="665"/>
      <c r="AG18" s="665">
        <v>250</v>
      </c>
      <c r="AH18" s="665"/>
      <c r="AI18" s="665">
        <v>300</v>
      </c>
      <c r="AJ18" s="665"/>
      <c r="AK18" s="665">
        <v>350</v>
      </c>
      <c r="AL18" s="665"/>
      <c r="AM18" s="665">
        <v>400</v>
      </c>
      <c r="AN18" s="665"/>
      <c r="AO18" s="665">
        <v>450</v>
      </c>
      <c r="AP18" s="665"/>
      <c r="AQ18" s="665">
        <v>500</v>
      </c>
      <c r="AR18" s="665"/>
      <c r="AS18" s="665">
        <v>550</v>
      </c>
      <c r="AT18" s="665"/>
      <c r="AU18" s="665">
        <v>600</v>
      </c>
      <c r="AV18" s="665"/>
      <c r="AW18" s="665"/>
      <c r="AX18" s="665"/>
      <c r="AY18" s="665">
        <f>(BB18+BD18+BF18)*AY9</f>
        <v>0</v>
      </c>
      <c r="AZ18" s="665"/>
      <c r="BA18" s="88"/>
      <c r="BB18" s="641"/>
      <c r="BC18" s="642"/>
      <c r="BD18" s="643"/>
      <c r="BE18" s="644"/>
      <c r="BF18" s="642"/>
      <c r="BG18" s="642"/>
      <c r="BH18" s="13"/>
      <c r="BI18" s="13"/>
      <c r="BJ18" s="13"/>
    </row>
    <row r="19" spans="1:62" ht="11.25" customHeight="1">
      <c r="A19" s="688"/>
      <c r="B19" s="689"/>
      <c r="C19" s="690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4"/>
      <c r="R19" s="664"/>
      <c r="S19" s="664"/>
      <c r="T19" s="664"/>
      <c r="U19" s="664"/>
      <c r="V19" s="664"/>
      <c r="W19" s="664"/>
      <c r="X19" s="664"/>
      <c r="Y19" s="664"/>
      <c r="Z19" s="664"/>
      <c r="AA19" s="664"/>
      <c r="AB19" s="668"/>
      <c r="AC19" s="690"/>
      <c r="AD19" s="664"/>
      <c r="AE19" s="664"/>
      <c r="AF19" s="664"/>
      <c r="AG19" s="664"/>
      <c r="AH19" s="664"/>
      <c r="AI19" s="664"/>
      <c r="AJ19" s="664"/>
      <c r="AK19" s="664"/>
      <c r="AL19" s="664"/>
      <c r="AM19" s="664"/>
      <c r="AN19" s="664"/>
      <c r="AO19" s="664"/>
      <c r="AP19" s="664"/>
      <c r="AQ19" s="664"/>
      <c r="AR19" s="664"/>
      <c r="AS19" s="664"/>
      <c r="AT19" s="664"/>
      <c r="AU19" s="664"/>
      <c r="AV19" s="664"/>
      <c r="AW19" s="664"/>
      <c r="AX19" s="664"/>
      <c r="AY19" s="664"/>
      <c r="AZ19" s="664"/>
      <c r="BA19" s="86"/>
      <c r="BB19" s="650"/>
      <c r="BC19" s="651"/>
      <c r="BD19" s="652"/>
      <c r="BE19" s="653"/>
      <c r="BF19" s="651"/>
      <c r="BG19" s="651"/>
      <c r="BH19" s="13"/>
      <c r="BI19" s="13"/>
      <c r="BJ19" s="13"/>
    </row>
    <row r="20" spans="1:62" ht="11.25" customHeight="1">
      <c r="A20" s="695"/>
      <c r="B20" s="696"/>
      <c r="C20" s="697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757"/>
      <c r="AC20" s="697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89"/>
      <c r="BB20" s="99"/>
      <c r="BC20" s="99"/>
      <c r="BD20" s="99"/>
      <c r="BE20" s="99"/>
      <c r="BF20" s="99"/>
      <c r="BG20" s="99"/>
      <c r="BH20" s="13"/>
      <c r="BI20" s="13"/>
      <c r="BJ20" s="13"/>
    </row>
    <row r="21" spans="1:62" ht="11.25" customHeight="1">
      <c r="A21" s="754" t="s">
        <v>431</v>
      </c>
      <c r="B21" s="755"/>
      <c r="C21" s="755"/>
      <c r="D21" s="755"/>
      <c r="E21" s="755"/>
      <c r="F21" s="756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700"/>
      <c r="AC21" s="703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98"/>
      <c r="BB21" s="613"/>
      <c r="BC21" s="614"/>
      <c r="BD21" s="614"/>
      <c r="BE21" s="614"/>
      <c r="BF21" s="614"/>
      <c r="BG21" s="614"/>
      <c r="BH21" s="13"/>
      <c r="BI21" s="13"/>
      <c r="BJ21" s="13"/>
    </row>
    <row r="22" spans="1:62" ht="11.25" customHeight="1">
      <c r="A22" s="685"/>
      <c r="B22" s="686"/>
      <c r="C22" s="752" t="s">
        <v>489</v>
      </c>
      <c r="D22" s="753"/>
      <c r="E22" s="753" t="s">
        <v>490</v>
      </c>
      <c r="F22" s="753"/>
      <c r="G22" s="753" t="s">
        <v>491</v>
      </c>
      <c r="H22" s="753"/>
      <c r="I22" s="753" t="s">
        <v>492</v>
      </c>
      <c r="J22" s="753"/>
      <c r="K22" s="753" t="s">
        <v>493</v>
      </c>
      <c r="L22" s="753"/>
      <c r="M22" s="753" t="s">
        <v>494</v>
      </c>
      <c r="N22" s="753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83"/>
      <c r="AC22" s="687"/>
      <c r="AD22" s="665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88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ht="11.25" customHeight="1">
      <c r="A23" s="688">
        <v>0.5</v>
      </c>
      <c r="B23" s="689"/>
      <c r="C23" s="690">
        <v>12</v>
      </c>
      <c r="D23" s="664"/>
      <c r="E23" s="664">
        <v>30</v>
      </c>
      <c r="F23" s="664"/>
      <c r="G23" s="664">
        <v>20</v>
      </c>
      <c r="H23" s="664"/>
      <c r="I23" s="664">
        <v>60</v>
      </c>
      <c r="J23" s="664"/>
      <c r="K23" s="664">
        <v>22</v>
      </c>
      <c r="L23" s="664"/>
      <c r="M23" s="664">
        <v>5</v>
      </c>
      <c r="N23" s="664"/>
      <c r="O23" s="664"/>
      <c r="P23" s="664"/>
      <c r="Q23" s="664"/>
      <c r="R23" s="664"/>
      <c r="S23" s="664"/>
      <c r="T23" s="664"/>
      <c r="U23" s="664"/>
      <c r="V23" s="664"/>
      <c r="W23" s="664"/>
      <c r="X23" s="664"/>
      <c r="Y23" s="664"/>
      <c r="Z23" s="664"/>
      <c r="AA23" s="664"/>
      <c r="AB23" s="668"/>
      <c r="AC23" s="690"/>
      <c r="AD23" s="664"/>
      <c r="AE23" s="664"/>
      <c r="AF23" s="664"/>
      <c r="AG23" s="664"/>
      <c r="AH23" s="664"/>
      <c r="AI23" s="664"/>
      <c r="AJ23" s="664"/>
      <c r="AK23" s="664"/>
      <c r="AL23" s="664"/>
      <c r="AM23" s="664"/>
      <c r="AN23" s="664"/>
      <c r="AO23" s="664"/>
      <c r="AP23" s="664"/>
      <c r="AQ23" s="664"/>
      <c r="AR23" s="664"/>
      <c r="AS23" s="664"/>
      <c r="AT23" s="664"/>
      <c r="AU23" s="664"/>
      <c r="AV23" s="664"/>
      <c r="AW23" s="664"/>
      <c r="AX23" s="664"/>
      <c r="AY23" s="664">
        <f>(BB23+BD23+BF23)*AY9</f>
        <v>0</v>
      </c>
      <c r="AZ23" s="664"/>
      <c r="BA23" s="86"/>
      <c r="BB23" s="650"/>
      <c r="BC23" s="651"/>
      <c r="BD23" s="652"/>
      <c r="BE23" s="653"/>
      <c r="BF23" s="651"/>
      <c r="BG23" s="651"/>
      <c r="BH23" s="13"/>
      <c r="BI23" s="13"/>
      <c r="BJ23" s="13"/>
    </row>
    <row r="24" spans="1:62" ht="11.25" customHeight="1">
      <c r="A24" s="701">
        <v>1</v>
      </c>
      <c r="B24" s="702"/>
      <c r="C24" s="703">
        <v>16</v>
      </c>
      <c r="D24" s="699"/>
      <c r="E24" s="699">
        <v>40</v>
      </c>
      <c r="F24" s="699"/>
      <c r="G24" s="699">
        <v>25</v>
      </c>
      <c r="H24" s="699"/>
      <c r="I24" s="699">
        <v>90</v>
      </c>
      <c r="J24" s="699"/>
      <c r="K24" s="699">
        <v>28</v>
      </c>
      <c r="L24" s="699"/>
      <c r="M24" s="699">
        <v>7</v>
      </c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700"/>
      <c r="AC24" s="703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49"/>
      <c r="AX24" s="649"/>
      <c r="AY24" s="649">
        <f>(BB24+BD24+BF24)*AY9</f>
        <v>0</v>
      </c>
      <c r="AZ24" s="649"/>
      <c r="BA24" s="87"/>
      <c r="BB24" s="674"/>
      <c r="BC24" s="675"/>
      <c r="BD24" s="743"/>
      <c r="BE24" s="744"/>
      <c r="BF24" s="675"/>
      <c r="BG24" s="675"/>
      <c r="BH24" s="13"/>
      <c r="BI24" s="13"/>
      <c r="BJ24" s="13"/>
    </row>
    <row r="25" spans="1:62" ht="11.25" customHeight="1">
      <c r="A25" s="681">
        <v>2</v>
      </c>
      <c r="B25" s="682"/>
      <c r="C25" s="680">
        <v>16</v>
      </c>
      <c r="D25" s="649"/>
      <c r="E25" s="649">
        <v>50</v>
      </c>
      <c r="F25" s="649"/>
      <c r="G25" s="649">
        <v>32</v>
      </c>
      <c r="H25" s="649"/>
      <c r="I25" s="649">
        <v>120</v>
      </c>
      <c r="J25" s="649"/>
      <c r="K25" s="649">
        <v>40</v>
      </c>
      <c r="L25" s="649"/>
      <c r="M25" s="649">
        <v>7</v>
      </c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66"/>
      <c r="AC25" s="680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>
        <f>(BB25+BD25+BF25)*AY9</f>
        <v>0</v>
      </c>
      <c r="AZ25" s="649"/>
      <c r="BA25" s="87"/>
      <c r="BB25" s="674"/>
      <c r="BC25" s="675"/>
      <c r="BD25" s="743"/>
      <c r="BE25" s="744"/>
      <c r="BF25" s="675"/>
      <c r="BG25" s="675"/>
      <c r="BH25" s="13"/>
      <c r="BI25" s="13"/>
      <c r="BJ25" s="13"/>
    </row>
    <row r="26" spans="1:62" ht="11.25" customHeight="1">
      <c r="A26" s="681">
        <v>3</v>
      </c>
      <c r="B26" s="682"/>
      <c r="C26" s="680">
        <v>19</v>
      </c>
      <c r="D26" s="649"/>
      <c r="E26" s="649">
        <v>60</v>
      </c>
      <c r="F26" s="649"/>
      <c r="G26" s="649">
        <v>40</v>
      </c>
      <c r="H26" s="649"/>
      <c r="I26" s="649">
        <v>150</v>
      </c>
      <c r="J26" s="649"/>
      <c r="K26" s="649">
        <v>50</v>
      </c>
      <c r="L26" s="649"/>
      <c r="M26" s="649">
        <v>9</v>
      </c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66"/>
      <c r="AC26" s="680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>
        <f>(BB26+BD26+BF26)*AY9</f>
        <v>0</v>
      </c>
      <c r="AZ26" s="649"/>
      <c r="BA26" s="87"/>
      <c r="BB26" s="674"/>
      <c r="BC26" s="675"/>
      <c r="BD26" s="743"/>
      <c r="BE26" s="744"/>
      <c r="BF26" s="675"/>
      <c r="BG26" s="675"/>
      <c r="BH26" s="13"/>
      <c r="BI26" s="13"/>
      <c r="BJ26" s="13"/>
    </row>
    <row r="27" spans="1:62" ht="11.25" customHeight="1">
      <c r="A27" s="681">
        <v>4</v>
      </c>
      <c r="B27" s="682"/>
      <c r="C27" s="680">
        <v>22</v>
      </c>
      <c r="D27" s="649"/>
      <c r="E27" s="649">
        <v>70</v>
      </c>
      <c r="F27" s="649"/>
      <c r="G27" s="649">
        <v>45</v>
      </c>
      <c r="H27" s="649"/>
      <c r="I27" s="649">
        <v>170</v>
      </c>
      <c r="J27" s="649"/>
      <c r="K27" s="649">
        <v>55</v>
      </c>
      <c r="L27" s="649"/>
      <c r="M27" s="649">
        <v>9</v>
      </c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66"/>
      <c r="AC27" s="680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>
        <f>(BB27+BD27+BF27)*AY9</f>
        <v>0</v>
      </c>
      <c r="AZ27" s="649"/>
      <c r="BA27" s="87"/>
      <c r="BB27" s="674"/>
      <c r="BC27" s="675"/>
      <c r="BD27" s="743"/>
      <c r="BE27" s="744"/>
      <c r="BF27" s="675"/>
      <c r="BG27" s="675"/>
      <c r="BH27" s="13"/>
      <c r="BI27" s="13"/>
      <c r="BJ27" s="13"/>
    </row>
    <row r="28" spans="1:62" ht="11.25" customHeight="1">
      <c r="A28" s="695">
        <v>5</v>
      </c>
      <c r="B28" s="696"/>
      <c r="C28" s="697">
        <v>22</v>
      </c>
      <c r="D28" s="691"/>
      <c r="E28" s="691">
        <v>80</v>
      </c>
      <c r="F28" s="691"/>
      <c r="G28" s="691">
        <v>50</v>
      </c>
      <c r="H28" s="691"/>
      <c r="I28" s="691">
        <v>200</v>
      </c>
      <c r="J28" s="691"/>
      <c r="K28" s="691">
        <v>65</v>
      </c>
      <c r="L28" s="691"/>
      <c r="M28" s="691">
        <v>10</v>
      </c>
      <c r="N28" s="691"/>
      <c r="O28" s="691"/>
      <c r="P28" s="691"/>
      <c r="Q28" s="691"/>
      <c r="R28" s="691"/>
      <c r="S28" s="691"/>
      <c r="T28" s="691"/>
      <c r="U28" s="691"/>
      <c r="V28" s="691"/>
      <c r="W28" s="691"/>
      <c r="X28" s="691"/>
      <c r="Y28" s="691"/>
      <c r="Z28" s="691"/>
      <c r="AA28" s="691"/>
      <c r="AB28" s="757"/>
      <c r="AC28" s="697"/>
      <c r="AD28" s="691"/>
      <c r="AE28" s="691"/>
      <c r="AF28" s="691"/>
      <c r="AG28" s="691"/>
      <c r="AH28" s="691"/>
      <c r="AI28" s="691"/>
      <c r="AJ28" s="691"/>
      <c r="AK28" s="691"/>
      <c r="AL28" s="691"/>
      <c r="AM28" s="691"/>
      <c r="AN28" s="691"/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>
        <f>(BB28+BD28+BF28)*AY9</f>
        <v>0</v>
      </c>
      <c r="AZ28" s="691"/>
      <c r="BA28" s="89"/>
      <c r="BB28" s="739"/>
      <c r="BC28" s="740"/>
      <c r="BD28" s="741"/>
      <c r="BE28" s="742"/>
      <c r="BF28" s="740"/>
      <c r="BG28" s="740"/>
      <c r="BH28" s="13"/>
      <c r="BI28" s="13"/>
      <c r="BJ28" s="13"/>
    </row>
    <row r="29" spans="1:62" ht="11.25" customHeight="1">
      <c r="A29" s="766">
        <v>10</v>
      </c>
      <c r="B29" s="767"/>
      <c r="C29" s="768">
        <v>25</v>
      </c>
      <c r="D29" s="765"/>
      <c r="E29" s="765">
        <v>90</v>
      </c>
      <c r="F29" s="765"/>
      <c r="G29" s="765">
        <v>60</v>
      </c>
      <c r="H29" s="765"/>
      <c r="I29" s="765">
        <v>250</v>
      </c>
      <c r="J29" s="765"/>
      <c r="K29" s="765">
        <v>80</v>
      </c>
      <c r="L29" s="765"/>
      <c r="M29" s="765"/>
      <c r="N29" s="765"/>
      <c r="O29" s="664"/>
      <c r="P29" s="664"/>
      <c r="Q29" s="664"/>
      <c r="R29" s="664"/>
      <c r="S29" s="664"/>
      <c r="T29" s="664"/>
      <c r="U29" s="664"/>
      <c r="V29" s="664"/>
      <c r="W29" s="664"/>
      <c r="X29" s="664"/>
      <c r="Y29" s="664"/>
      <c r="Z29" s="664"/>
      <c r="AA29" s="664"/>
      <c r="AB29" s="668"/>
      <c r="AC29" s="690"/>
      <c r="AD29" s="664"/>
      <c r="AE29" s="664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664"/>
      <c r="AW29" s="664"/>
      <c r="AX29" s="664"/>
      <c r="AY29" s="649">
        <f>(BB29+BD29+BF29)*AY9</f>
        <v>0</v>
      </c>
      <c r="AZ29" s="649"/>
      <c r="BA29" s="86"/>
      <c r="BB29" s="650"/>
      <c r="BC29" s="651"/>
      <c r="BD29" s="652"/>
      <c r="BE29" s="653"/>
      <c r="BF29" s="651"/>
      <c r="BG29" s="651"/>
      <c r="BH29" s="13"/>
      <c r="BI29" s="13"/>
      <c r="BJ29" s="13"/>
    </row>
    <row r="30" spans="1:62" ht="11.25" customHeight="1">
      <c r="A30" s="759">
        <v>20</v>
      </c>
      <c r="B30" s="760"/>
      <c r="C30" s="761">
        <v>25</v>
      </c>
      <c r="D30" s="751"/>
      <c r="E30" s="751">
        <v>100</v>
      </c>
      <c r="F30" s="751"/>
      <c r="G30" s="751">
        <v>70</v>
      </c>
      <c r="H30" s="751"/>
      <c r="I30" s="751">
        <v>300</v>
      </c>
      <c r="J30" s="751"/>
      <c r="K30" s="751">
        <v>90</v>
      </c>
      <c r="L30" s="751"/>
      <c r="M30" s="751"/>
      <c r="N30" s="751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66"/>
      <c r="AC30" s="680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>
        <f>(BB30+BD30+BF30)*AY9</f>
        <v>0</v>
      </c>
      <c r="AZ30" s="649"/>
      <c r="BA30" s="87"/>
      <c r="BB30" s="674"/>
      <c r="BC30" s="675"/>
      <c r="BD30" s="743"/>
      <c r="BE30" s="744"/>
      <c r="BF30" s="675"/>
      <c r="BG30" s="675"/>
      <c r="BH30" s="13"/>
      <c r="BI30" s="13"/>
      <c r="BJ30" s="13"/>
    </row>
    <row r="31" spans="1:62" ht="11.25" customHeight="1">
      <c r="A31" s="759">
        <v>30</v>
      </c>
      <c r="B31" s="760"/>
      <c r="C31" s="761">
        <v>30</v>
      </c>
      <c r="D31" s="751"/>
      <c r="E31" s="751">
        <v>110</v>
      </c>
      <c r="F31" s="751"/>
      <c r="G31" s="751">
        <v>80</v>
      </c>
      <c r="H31" s="751"/>
      <c r="I31" s="751">
        <v>350</v>
      </c>
      <c r="J31" s="751"/>
      <c r="K31" s="751">
        <v>100</v>
      </c>
      <c r="L31" s="751"/>
      <c r="M31" s="751"/>
      <c r="N31" s="751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66"/>
      <c r="AC31" s="680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/>
      <c r="AT31" s="649"/>
      <c r="AU31" s="649"/>
      <c r="AV31" s="649"/>
      <c r="AW31" s="649"/>
      <c r="AX31" s="649"/>
      <c r="AY31" s="649">
        <f>(BB31+BD31+BF31)*AY9</f>
        <v>0</v>
      </c>
      <c r="AZ31" s="649"/>
      <c r="BA31" s="87"/>
      <c r="BB31" s="674"/>
      <c r="BC31" s="675"/>
      <c r="BD31" s="743"/>
      <c r="BE31" s="744"/>
      <c r="BF31" s="675"/>
      <c r="BG31" s="675"/>
      <c r="BH31" s="13"/>
      <c r="BI31" s="13"/>
      <c r="BJ31" s="13"/>
    </row>
    <row r="32" spans="1:62" ht="11.25" customHeight="1">
      <c r="A32" s="759">
        <v>40</v>
      </c>
      <c r="B32" s="760"/>
      <c r="C32" s="761">
        <v>30</v>
      </c>
      <c r="D32" s="751"/>
      <c r="E32" s="751">
        <v>120</v>
      </c>
      <c r="F32" s="751"/>
      <c r="G32" s="751">
        <v>90</v>
      </c>
      <c r="H32" s="751"/>
      <c r="I32" s="751">
        <v>400</v>
      </c>
      <c r="J32" s="751"/>
      <c r="K32" s="751">
        <v>120</v>
      </c>
      <c r="L32" s="751"/>
      <c r="M32" s="751"/>
      <c r="N32" s="751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49"/>
      <c r="AA32" s="649"/>
      <c r="AB32" s="666"/>
      <c r="AC32" s="680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/>
      <c r="AT32" s="649"/>
      <c r="AU32" s="649"/>
      <c r="AV32" s="649"/>
      <c r="AW32" s="649"/>
      <c r="AX32" s="649"/>
      <c r="AY32" s="649">
        <f>(BB32+BD32+BF32)*AY9</f>
        <v>0</v>
      </c>
      <c r="AZ32" s="649"/>
      <c r="BA32" s="87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1:62" ht="11.25" customHeight="1">
      <c r="A33" s="762">
        <v>50</v>
      </c>
      <c r="B33" s="763"/>
      <c r="C33" s="764">
        <v>40</v>
      </c>
      <c r="D33" s="758"/>
      <c r="E33" s="758">
        <v>130</v>
      </c>
      <c r="F33" s="758"/>
      <c r="G33" s="758">
        <v>100</v>
      </c>
      <c r="H33" s="758"/>
      <c r="I33" s="758">
        <v>450</v>
      </c>
      <c r="J33" s="758"/>
      <c r="K33" s="758">
        <v>130</v>
      </c>
      <c r="L33" s="758"/>
      <c r="M33" s="758"/>
      <c r="N33" s="758"/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757"/>
      <c r="AC33" s="697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>
        <f>(BB33+BD33+BF33)*AY9</f>
        <v>0</v>
      </c>
      <c r="AZ33" s="691"/>
      <c r="BA33" s="89"/>
      <c r="BB33" s="99"/>
      <c r="BC33" s="99"/>
      <c r="BD33" s="99"/>
      <c r="BE33" s="99"/>
      <c r="BF33" s="99"/>
      <c r="BG33" s="99"/>
      <c r="BH33" s="13"/>
      <c r="BI33" s="13"/>
      <c r="BJ33" s="13"/>
    </row>
    <row r="34" spans="1:62" ht="11.25" customHeight="1">
      <c r="A34" s="701"/>
      <c r="B34" s="702"/>
      <c r="C34" s="703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700"/>
      <c r="AC34" s="703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98"/>
      <c r="BB34" s="779"/>
      <c r="BC34" s="780"/>
      <c r="BD34" s="781"/>
      <c r="BE34" s="782"/>
      <c r="BF34" s="780"/>
      <c r="BG34" s="780"/>
      <c r="BH34" s="13"/>
      <c r="BI34" s="13"/>
      <c r="BJ34" s="13"/>
    </row>
    <row r="35" spans="1:62" ht="11.25" customHeight="1">
      <c r="A35" s="681"/>
      <c r="B35" s="682"/>
      <c r="C35" s="680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49"/>
      <c r="AA35" s="649"/>
      <c r="AB35" s="666"/>
      <c r="AC35" s="680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/>
      <c r="AT35" s="649"/>
      <c r="AU35" s="649"/>
      <c r="AV35" s="649"/>
      <c r="AW35" s="649"/>
      <c r="AX35" s="649"/>
      <c r="AY35" s="649"/>
      <c r="AZ35" s="649"/>
      <c r="BA35" s="87"/>
      <c r="BB35" s="674"/>
      <c r="BC35" s="675"/>
      <c r="BD35" s="743"/>
      <c r="BE35" s="744"/>
      <c r="BF35" s="675"/>
      <c r="BG35" s="675"/>
      <c r="BH35" s="13"/>
      <c r="BI35" s="13"/>
      <c r="BJ35" s="13"/>
    </row>
    <row r="36" spans="1:62" ht="11.25" customHeight="1">
      <c r="A36" s="681"/>
      <c r="B36" s="682"/>
      <c r="C36" s="680"/>
      <c r="D36" s="649"/>
      <c r="E36" s="649"/>
      <c r="F36" s="649"/>
      <c r="G36" s="649"/>
      <c r="H36" s="649"/>
      <c r="I36" s="649"/>
      <c r="J36" s="649"/>
      <c r="K36" s="649"/>
      <c r="L36" s="649"/>
      <c r="M36" s="649"/>
      <c r="N36" s="649"/>
      <c r="O36" s="649"/>
      <c r="P36" s="649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66"/>
      <c r="AC36" s="680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  <c r="BA36" s="87"/>
      <c r="BB36" s="674"/>
      <c r="BC36" s="675"/>
      <c r="BD36" s="743"/>
      <c r="BE36" s="744"/>
      <c r="BF36" s="675"/>
      <c r="BG36" s="675"/>
      <c r="BH36" s="13"/>
      <c r="BI36" s="13"/>
      <c r="BJ36" s="13"/>
    </row>
    <row r="37" spans="1:62" ht="11.25" customHeight="1">
      <c r="A37" s="681"/>
      <c r="B37" s="682"/>
      <c r="C37" s="680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49"/>
      <c r="Z37" s="649"/>
      <c r="AA37" s="649"/>
      <c r="AB37" s="666"/>
      <c r="AC37" s="680"/>
      <c r="AD37" s="649"/>
      <c r="AE37" s="649"/>
      <c r="AF37" s="649"/>
      <c r="AG37" s="649"/>
      <c r="AH37" s="649"/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/>
      <c r="AT37" s="649"/>
      <c r="AU37" s="649"/>
      <c r="AV37" s="649"/>
      <c r="AW37" s="649"/>
      <c r="AX37" s="649"/>
      <c r="AY37" s="649"/>
      <c r="AZ37" s="649"/>
      <c r="BA37" s="87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ht="11.25" customHeight="1">
      <c r="A38" s="681"/>
      <c r="B38" s="682"/>
      <c r="C38" s="680"/>
      <c r="D38" s="649"/>
      <c r="E38" s="649"/>
      <c r="F38" s="649"/>
      <c r="G38" s="649"/>
      <c r="H38" s="649"/>
      <c r="I38" s="649"/>
      <c r="J38" s="649"/>
      <c r="K38" s="649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66"/>
      <c r="AC38" s="680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/>
      <c r="AT38" s="649"/>
      <c r="AU38" s="649"/>
      <c r="AV38" s="649"/>
      <c r="AW38" s="649"/>
      <c r="AX38" s="649"/>
      <c r="AY38" s="649"/>
      <c r="AZ38" s="649"/>
      <c r="BA38" s="87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ht="11.25" customHeight="1">
      <c r="A39" s="695"/>
      <c r="B39" s="696"/>
      <c r="C39" s="697"/>
      <c r="D39" s="691"/>
      <c r="E39" s="691"/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757"/>
      <c r="AC39" s="697"/>
      <c r="AD39" s="691"/>
      <c r="AE39" s="691"/>
      <c r="AF39" s="691"/>
      <c r="AG39" s="691"/>
      <c r="AH39" s="691"/>
      <c r="AI39" s="691"/>
      <c r="AJ39" s="691"/>
      <c r="AK39" s="691"/>
      <c r="AL39" s="691"/>
      <c r="AM39" s="691"/>
      <c r="AN39" s="691"/>
      <c r="AO39" s="691"/>
      <c r="AP39" s="691"/>
      <c r="AQ39" s="691"/>
      <c r="AR39" s="691"/>
      <c r="AS39" s="691"/>
      <c r="AT39" s="691"/>
      <c r="AU39" s="691"/>
      <c r="AV39" s="691"/>
      <c r="AW39" s="691"/>
      <c r="AX39" s="691"/>
      <c r="AY39" s="691"/>
      <c r="AZ39" s="691"/>
      <c r="BA39" s="89"/>
      <c r="BB39" s="13"/>
      <c r="BC39" s="13"/>
      <c r="BD39" s="13"/>
      <c r="BE39" s="13"/>
      <c r="BF39" s="13"/>
      <c r="BG39" s="13"/>
      <c r="BH39" s="13"/>
      <c r="BI39" s="13"/>
      <c r="BJ39" s="13"/>
    </row>
    <row r="40" spans="1:62" ht="11.25" customHeight="1">
      <c r="A40" s="71" t="s">
        <v>187</v>
      </c>
      <c r="B40" s="8"/>
      <c r="C40" s="72" t="s">
        <v>188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18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1.25" customHeight="1">
      <c r="A41" s="6" t="s">
        <v>179</v>
      </c>
      <c r="B41" s="1"/>
      <c r="C41" s="11" t="s">
        <v>189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1.25" customHeight="1">
      <c r="A42" s="6" t="s">
        <v>179</v>
      </c>
      <c r="B42" s="1"/>
      <c r="C42" s="11" t="s">
        <v>190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1.25" customHeight="1">
      <c r="A43" s="6" t="s">
        <v>179</v>
      </c>
      <c r="B43" s="1"/>
      <c r="C43" s="11" t="s">
        <v>191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1.25" customHeight="1">
      <c r="A44" s="9" t="s">
        <v>179</v>
      </c>
      <c r="B44" s="10"/>
      <c r="C44" s="12" t="s">
        <v>192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9"/>
      <c r="BB44" s="1"/>
      <c r="BC44" s="1"/>
      <c r="BD44" s="1"/>
      <c r="BE44" s="1"/>
      <c r="BF44" s="1"/>
      <c r="BG44" s="1"/>
      <c r="BH44" s="1"/>
      <c r="BI44" s="1"/>
      <c r="BJ44" s="1"/>
    </row>
    <row r="45" spans="1:53" ht="11.25" customHeight="1">
      <c r="A45" s="1" t="s">
        <v>193</v>
      </c>
      <c r="AR45" s="8"/>
      <c r="AS45" s="8"/>
      <c r="AT45" s="8"/>
      <c r="AU45" s="1"/>
      <c r="AV45" s="1"/>
      <c r="AW45" s="1"/>
      <c r="AX45" s="1"/>
      <c r="AY45" s="1"/>
      <c r="AZ45" s="8"/>
      <c r="BA45" s="25" t="s">
        <v>194</v>
      </c>
    </row>
  </sheetData>
  <mergeCells count="954">
    <mergeCell ref="BB36:BC36"/>
    <mergeCell ref="BD36:BE36"/>
    <mergeCell ref="BF36:BG36"/>
    <mergeCell ref="BB31:BC31"/>
    <mergeCell ref="BD31:BE31"/>
    <mergeCell ref="BF31:BG31"/>
    <mergeCell ref="BB34:BC34"/>
    <mergeCell ref="BD34:BE34"/>
    <mergeCell ref="BF34:BG34"/>
    <mergeCell ref="BB35:BC35"/>
    <mergeCell ref="BD35:BE35"/>
    <mergeCell ref="BF35:BG35"/>
    <mergeCell ref="BB29:BC29"/>
    <mergeCell ref="BD29:BE29"/>
    <mergeCell ref="BF29:BG29"/>
    <mergeCell ref="BB30:BC30"/>
    <mergeCell ref="BD30:BE30"/>
    <mergeCell ref="BF30:BG30"/>
    <mergeCell ref="A6:B6"/>
    <mergeCell ref="A9:B9"/>
    <mergeCell ref="C7:D7"/>
    <mergeCell ref="E7:F7"/>
    <mergeCell ref="C9:D9"/>
    <mergeCell ref="C8:D8"/>
    <mergeCell ref="M29:N29"/>
    <mergeCell ref="I22:J22"/>
    <mergeCell ref="K25:L25"/>
    <mergeCell ref="I25:J25"/>
    <mergeCell ref="I26:J26"/>
    <mergeCell ref="K26:L26"/>
    <mergeCell ref="I27:J27"/>
    <mergeCell ref="K23:L23"/>
    <mergeCell ref="I23:J23"/>
    <mergeCell ref="K22:L22"/>
    <mergeCell ref="AA8:AB8"/>
    <mergeCell ref="Q9:R9"/>
    <mergeCell ref="Q11:R11"/>
    <mergeCell ref="Y13:Z13"/>
    <mergeCell ref="Y9:Z9"/>
    <mergeCell ref="U11:V11"/>
    <mergeCell ref="W11:X11"/>
    <mergeCell ref="S9:T9"/>
    <mergeCell ref="U9:V9"/>
    <mergeCell ref="W9:X9"/>
    <mergeCell ref="I33:J33"/>
    <mergeCell ref="M21:N21"/>
    <mergeCell ref="M23:N23"/>
    <mergeCell ref="M24:N24"/>
    <mergeCell ref="M25:N25"/>
    <mergeCell ref="M26:N26"/>
    <mergeCell ref="M27:N27"/>
    <mergeCell ref="M31:N31"/>
    <mergeCell ref="I21:J21"/>
    <mergeCell ref="M30:N30"/>
    <mergeCell ref="I37:J37"/>
    <mergeCell ref="I38:J38"/>
    <mergeCell ref="M12:N12"/>
    <mergeCell ref="M13:N13"/>
    <mergeCell ref="M14:N14"/>
    <mergeCell ref="M15:N15"/>
    <mergeCell ref="M16:N16"/>
    <mergeCell ref="M17:N17"/>
    <mergeCell ref="M18:N18"/>
    <mergeCell ref="M19:N19"/>
    <mergeCell ref="AE11:AF11"/>
    <mergeCell ref="AG11:AH11"/>
    <mergeCell ref="M39:N39"/>
    <mergeCell ref="O8:P8"/>
    <mergeCell ref="O9:P9"/>
    <mergeCell ref="M11:N11"/>
    <mergeCell ref="M10:N10"/>
    <mergeCell ref="O25:P25"/>
    <mergeCell ref="O23:P23"/>
    <mergeCell ref="O38:P38"/>
    <mergeCell ref="AW11:AX11"/>
    <mergeCell ref="AW10:AX10"/>
    <mergeCell ref="AY10:AZ10"/>
    <mergeCell ref="AY11:AZ11"/>
    <mergeCell ref="AW6:AX6"/>
    <mergeCell ref="AW7:AX7"/>
    <mergeCell ref="AW8:AX8"/>
    <mergeCell ref="AW9:AX9"/>
    <mergeCell ref="AY9:AZ9"/>
    <mergeCell ref="AY8:AZ8"/>
    <mergeCell ref="AY7:AZ7"/>
    <mergeCell ref="AY6:AZ6"/>
    <mergeCell ref="AM15:AN15"/>
    <mergeCell ref="AK12:AL12"/>
    <mergeCell ref="AK13:AL13"/>
    <mergeCell ref="AK15:AL15"/>
    <mergeCell ref="AM14:AN14"/>
    <mergeCell ref="AQ14:AR14"/>
    <mergeCell ref="AS13:AT13"/>
    <mergeCell ref="AS6:AT6"/>
    <mergeCell ref="AU6:AV6"/>
    <mergeCell ref="AC7:AV7"/>
    <mergeCell ref="AU14:AV14"/>
    <mergeCell ref="AE10:AF10"/>
    <mergeCell ref="AG10:AH10"/>
    <mergeCell ref="AI10:AJ10"/>
    <mergeCell ref="AC11:AD11"/>
    <mergeCell ref="AM17:AN17"/>
    <mergeCell ref="AO17:AP17"/>
    <mergeCell ref="AS17:AT17"/>
    <mergeCell ref="AU17:AV17"/>
    <mergeCell ref="AO20:AP20"/>
    <mergeCell ref="AQ20:AR20"/>
    <mergeCell ref="AU21:AV21"/>
    <mergeCell ref="AK19:AL19"/>
    <mergeCell ref="AM19:AN19"/>
    <mergeCell ref="AO19:AP19"/>
    <mergeCell ref="AS20:AT20"/>
    <mergeCell ref="AS21:AT21"/>
    <mergeCell ref="AK20:AL20"/>
    <mergeCell ref="AM20:AN20"/>
    <mergeCell ref="AK23:AL23"/>
    <mergeCell ref="AK21:AL21"/>
    <mergeCell ref="AM21:AN21"/>
    <mergeCell ref="AO21:AP21"/>
    <mergeCell ref="AM23:AN23"/>
    <mergeCell ref="AO23:AP23"/>
    <mergeCell ref="AK37:AL37"/>
    <mergeCell ref="AM37:AN37"/>
    <mergeCell ref="AO37:AP37"/>
    <mergeCell ref="AK33:AL33"/>
    <mergeCell ref="AM33:AN33"/>
    <mergeCell ref="AK35:AL35"/>
    <mergeCell ref="AO33:AP33"/>
    <mergeCell ref="Y14:Z14"/>
    <mergeCell ref="Y15:Z15"/>
    <mergeCell ref="U16:V16"/>
    <mergeCell ref="W16:X16"/>
    <mergeCell ref="Y16:Z16"/>
    <mergeCell ref="W15:X15"/>
    <mergeCell ref="Y23:Z23"/>
    <mergeCell ref="Q14:R14"/>
    <mergeCell ref="W14:X14"/>
    <mergeCell ref="S16:T16"/>
    <mergeCell ref="U14:V14"/>
    <mergeCell ref="Q15:R15"/>
    <mergeCell ref="S15:T15"/>
    <mergeCell ref="U15:V15"/>
    <mergeCell ref="S21:T21"/>
    <mergeCell ref="Y20:Z20"/>
    <mergeCell ref="U27:V27"/>
    <mergeCell ref="W27:X27"/>
    <mergeCell ref="Q25:R25"/>
    <mergeCell ref="S23:T23"/>
    <mergeCell ref="U23:V23"/>
    <mergeCell ref="W23:X23"/>
    <mergeCell ref="Y25:Z25"/>
    <mergeCell ref="S26:T26"/>
    <mergeCell ref="Y26:Z26"/>
    <mergeCell ref="S25:T25"/>
    <mergeCell ref="U25:V25"/>
    <mergeCell ref="S30:T30"/>
    <mergeCell ref="Y30:Z30"/>
    <mergeCell ref="S28:T28"/>
    <mergeCell ref="Y28:Z28"/>
    <mergeCell ref="W28:X28"/>
    <mergeCell ref="U32:V32"/>
    <mergeCell ref="W32:X32"/>
    <mergeCell ref="Y32:Z32"/>
    <mergeCell ref="Y29:Z29"/>
    <mergeCell ref="S31:T31"/>
    <mergeCell ref="U31:V31"/>
    <mergeCell ref="W31:X31"/>
    <mergeCell ref="Y31:Z31"/>
    <mergeCell ref="S38:T38"/>
    <mergeCell ref="Q37:R37"/>
    <mergeCell ref="Q35:R35"/>
    <mergeCell ref="Y35:Z35"/>
    <mergeCell ref="U35:V35"/>
    <mergeCell ref="W35:X35"/>
    <mergeCell ref="U38:V38"/>
    <mergeCell ref="W38:X38"/>
    <mergeCell ref="Y38:Z38"/>
    <mergeCell ref="Y37:Z37"/>
    <mergeCell ref="Y39:Z39"/>
    <mergeCell ref="AA12:AB12"/>
    <mergeCell ref="AA15:AB15"/>
    <mergeCell ref="AA19:AB19"/>
    <mergeCell ref="AA23:AB23"/>
    <mergeCell ref="AA31:AB31"/>
    <mergeCell ref="AA32:AB32"/>
    <mergeCell ref="AA21:AB21"/>
    <mergeCell ref="Y33:Z33"/>
    <mergeCell ref="Y24:Z24"/>
    <mergeCell ref="AE13:AF13"/>
    <mergeCell ref="AG13:AH13"/>
    <mergeCell ref="AI13:AJ13"/>
    <mergeCell ref="AE14:AF14"/>
    <mergeCell ref="AG14:AH14"/>
    <mergeCell ref="AI14:AJ14"/>
    <mergeCell ref="AI25:AJ25"/>
    <mergeCell ref="AG17:AH17"/>
    <mergeCell ref="AI17:AJ17"/>
    <mergeCell ref="AG18:AH18"/>
    <mergeCell ref="AI18:AJ18"/>
    <mergeCell ref="AG21:AH21"/>
    <mergeCell ref="AI21:AJ21"/>
    <mergeCell ref="AI24:AJ24"/>
    <mergeCell ref="AI23:AJ23"/>
    <mergeCell ref="AI19:AJ19"/>
    <mergeCell ref="AI29:AJ29"/>
    <mergeCell ref="AE27:AF27"/>
    <mergeCell ref="AG27:AH27"/>
    <mergeCell ref="AI27:AJ27"/>
    <mergeCell ref="AI28:AJ28"/>
    <mergeCell ref="AE29:AF29"/>
    <mergeCell ref="AI30:AJ30"/>
    <mergeCell ref="AE34:AF34"/>
    <mergeCell ref="AG34:AH34"/>
    <mergeCell ref="AI34:AJ34"/>
    <mergeCell ref="AE31:AF31"/>
    <mergeCell ref="AI31:AJ31"/>
    <mergeCell ref="AI20:AJ20"/>
    <mergeCell ref="AE22:AF22"/>
    <mergeCell ref="AG22:AH22"/>
    <mergeCell ref="AI22:AJ22"/>
    <mergeCell ref="AA16:AB16"/>
    <mergeCell ref="AC18:AD18"/>
    <mergeCell ref="AA24:AB24"/>
    <mergeCell ref="AE24:AF24"/>
    <mergeCell ref="AC23:AD23"/>
    <mergeCell ref="AE23:AF23"/>
    <mergeCell ref="AE17:AF17"/>
    <mergeCell ref="AE21:AF21"/>
    <mergeCell ref="AE18:AF18"/>
    <mergeCell ref="AE19:AF19"/>
    <mergeCell ref="AG23:AH23"/>
    <mergeCell ref="AE25:AF25"/>
    <mergeCell ref="AG25:AH25"/>
    <mergeCell ref="AG33:AH33"/>
    <mergeCell ref="AG29:AH29"/>
    <mergeCell ref="AE26:AF26"/>
    <mergeCell ref="AG26:AH26"/>
    <mergeCell ref="AE33:AF33"/>
    <mergeCell ref="AG31:AH31"/>
    <mergeCell ref="AI39:AJ39"/>
    <mergeCell ref="AE37:AF37"/>
    <mergeCell ref="AG37:AH37"/>
    <mergeCell ref="AI37:AJ37"/>
    <mergeCell ref="AG38:AH38"/>
    <mergeCell ref="AI38:AJ38"/>
    <mergeCell ref="AE39:AF39"/>
    <mergeCell ref="AG39:AH39"/>
    <mergeCell ref="AA38:AB38"/>
    <mergeCell ref="AC38:AD38"/>
    <mergeCell ref="AE38:AF38"/>
    <mergeCell ref="A7:B7"/>
    <mergeCell ref="AA17:AB17"/>
    <mergeCell ref="Q17:R17"/>
    <mergeCell ref="AC17:AD17"/>
    <mergeCell ref="C14:D14"/>
    <mergeCell ref="A13:B13"/>
    <mergeCell ref="C13:D13"/>
    <mergeCell ref="G16:H16"/>
    <mergeCell ref="S14:T14"/>
    <mergeCell ref="AA14:AB14"/>
    <mergeCell ref="AC21:AD21"/>
    <mergeCell ref="U18:V18"/>
    <mergeCell ref="W18:X18"/>
    <mergeCell ref="S17:T17"/>
    <mergeCell ref="U17:V17"/>
    <mergeCell ref="W17:X17"/>
    <mergeCell ref="AA18:AB18"/>
    <mergeCell ref="Y21:Z21"/>
    <mergeCell ref="S19:T19"/>
    <mergeCell ref="G13:H13"/>
    <mergeCell ref="G15:H15"/>
    <mergeCell ref="G17:H17"/>
    <mergeCell ref="G14:H14"/>
    <mergeCell ref="I14:J14"/>
    <mergeCell ref="I16:J16"/>
    <mergeCell ref="Q16:R16"/>
    <mergeCell ref="K14:L14"/>
    <mergeCell ref="E14:F14"/>
    <mergeCell ref="A17:B17"/>
    <mergeCell ref="C17:D17"/>
    <mergeCell ref="E15:F15"/>
    <mergeCell ref="E17:F17"/>
    <mergeCell ref="E16:F16"/>
    <mergeCell ref="A16:B16"/>
    <mergeCell ref="C16:D16"/>
    <mergeCell ref="A18:B18"/>
    <mergeCell ref="C18:D18"/>
    <mergeCell ref="A19:B19"/>
    <mergeCell ref="C19:D19"/>
    <mergeCell ref="A10:B10"/>
    <mergeCell ref="C10:D10"/>
    <mergeCell ref="A11:B11"/>
    <mergeCell ref="C11:D11"/>
    <mergeCell ref="C12:D12"/>
    <mergeCell ref="A15:B15"/>
    <mergeCell ref="C15:D15"/>
    <mergeCell ref="A12:B12"/>
    <mergeCell ref="A14:B14"/>
    <mergeCell ref="E13:F13"/>
    <mergeCell ref="G10:H10"/>
    <mergeCell ref="I10:J10"/>
    <mergeCell ref="E12:F12"/>
    <mergeCell ref="E11:F11"/>
    <mergeCell ref="G12:H12"/>
    <mergeCell ref="I13:J13"/>
    <mergeCell ref="A4:C4"/>
    <mergeCell ref="W3:Y3"/>
    <mergeCell ref="W4:Y4"/>
    <mergeCell ref="D3:V3"/>
    <mergeCell ref="D4:V4"/>
    <mergeCell ref="AU1:BA1"/>
    <mergeCell ref="AY3:AZ3"/>
    <mergeCell ref="AR4:AT4"/>
    <mergeCell ref="AR3:AT3"/>
    <mergeCell ref="AU3:AV3"/>
    <mergeCell ref="AW3:AX3"/>
    <mergeCell ref="AU2:BA2"/>
    <mergeCell ref="AR1:AT1"/>
    <mergeCell ref="O17:P17"/>
    <mergeCell ref="A1:AQ2"/>
    <mergeCell ref="G11:H11"/>
    <mergeCell ref="O14:P14"/>
    <mergeCell ref="AC14:AD14"/>
    <mergeCell ref="W13:X13"/>
    <mergeCell ref="AA13:AB13"/>
    <mergeCell ref="I11:J11"/>
    <mergeCell ref="I12:J12"/>
    <mergeCell ref="A3:C3"/>
    <mergeCell ref="I17:J17"/>
    <mergeCell ref="U21:V21"/>
    <mergeCell ref="W21:X21"/>
    <mergeCell ref="O16:P16"/>
    <mergeCell ref="S18:T18"/>
    <mergeCell ref="Q21:R21"/>
    <mergeCell ref="Q19:R19"/>
    <mergeCell ref="U19:V19"/>
    <mergeCell ref="Q18:R18"/>
    <mergeCell ref="O21:P21"/>
    <mergeCell ref="O22:P22"/>
    <mergeCell ref="K21:L21"/>
    <mergeCell ref="M20:N20"/>
    <mergeCell ref="I15:J15"/>
    <mergeCell ref="K16:L16"/>
    <mergeCell ref="I20:J20"/>
    <mergeCell ref="M22:N22"/>
    <mergeCell ref="I19:J19"/>
    <mergeCell ref="K17:L17"/>
    <mergeCell ref="K18:L18"/>
    <mergeCell ref="Y17:Z17"/>
    <mergeCell ref="Y18:Z18"/>
    <mergeCell ref="Y19:Z19"/>
    <mergeCell ref="AC19:AD19"/>
    <mergeCell ref="AG19:AH19"/>
    <mergeCell ref="E19:F19"/>
    <mergeCell ref="G19:H19"/>
    <mergeCell ref="W19:X19"/>
    <mergeCell ref="K19:L19"/>
    <mergeCell ref="O19:P19"/>
    <mergeCell ref="AY37:AZ37"/>
    <mergeCell ref="AQ38:AR38"/>
    <mergeCell ref="K15:L15"/>
    <mergeCell ref="AQ19:AR19"/>
    <mergeCell ref="AW19:AX19"/>
    <mergeCell ref="AY17:AZ17"/>
    <mergeCell ref="AW21:AX21"/>
    <mergeCell ref="AQ23:AR23"/>
    <mergeCell ref="AQ21:AR21"/>
    <mergeCell ref="AY19:AZ19"/>
    <mergeCell ref="AK11:AL11"/>
    <mergeCell ref="AK10:AL10"/>
    <mergeCell ref="AY15:AZ15"/>
    <mergeCell ref="AI11:AJ11"/>
    <mergeCell ref="AS11:AT11"/>
    <mergeCell ref="AU11:AV11"/>
    <mergeCell ref="AQ11:AR11"/>
    <mergeCell ref="AS12:AT12"/>
    <mergeCell ref="AU12:AV12"/>
    <mergeCell ref="AM12:AN12"/>
    <mergeCell ref="S13:T13"/>
    <mergeCell ref="U13:V13"/>
    <mergeCell ref="K10:L10"/>
    <mergeCell ref="O10:P10"/>
    <mergeCell ref="Q10:R10"/>
    <mergeCell ref="Q12:R12"/>
    <mergeCell ref="U10:V10"/>
    <mergeCell ref="O11:P11"/>
    <mergeCell ref="Z3:AQ3"/>
    <mergeCell ref="Z4:AQ4"/>
    <mergeCell ref="AC10:AD10"/>
    <mergeCell ref="AQ6:AR6"/>
    <mergeCell ref="AQ9:AR9"/>
    <mergeCell ref="AQ10:AR10"/>
    <mergeCell ref="AG6:AH6"/>
    <mergeCell ref="AI6:AJ6"/>
    <mergeCell ref="AE6:AF6"/>
    <mergeCell ref="Y6:Z6"/>
    <mergeCell ref="K6:L6"/>
    <mergeCell ref="Q6:R6"/>
    <mergeCell ref="AY12:AZ12"/>
    <mergeCell ref="K12:L12"/>
    <mergeCell ref="K11:L11"/>
    <mergeCell ref="S11:T11"/>
    <mergeCell ref="O12:P12"/>
    <mergeCell ref="AA10:AB10"/>
    <mergeCell ref="W10:X10"/>
    <mergeCell ref="U12:V12"/>
    <mergeCell ref="AC15:AD15"/>
    <mergeCell ref="K13:L13"/>
    <mergeCell ref="AY13:AZ13"/>
    <mergeCell ref="O13:P13"/>
    <mergeCell ref="AC13:AD13"/>
    <mergeCell ref="O15:P15"/>
    <mergeCell ref="AU13:AV13"/>
    <mergeCell ref="AO14:AP14"/>
    <mergeCell ref="AS14:AT14"/>
    <mergeCell ref="Q13:R13"/>
    <mergeCell ref="AW18:AX18"/>
    <mergeCell ref="AK18:AL18"/>
    <mergeCell ref="AW16:AX16"/>
    <mergeCell ref="AY16:AZ16"/>
    <mergeCell ref="AK17:AL17"/>
    <mergeCell ref="AY18:AZ18"/>
    <mergeCell ref="AK16:AL16"/>
    <mergeCell ref="AQ16:AR16"/>
    <mergeCell ref="AM18:AN18"/>
    <mergeCell ref="AO18:AP18"/>
    <mergeCell ref="AW15:AX15"/>
    <mergeCell ref="AC16:AD16"/>
    <mergeCell ref="AK14:AL14"/>
    <mergeCell ref="AY14:AZ14"/>
    <mergeCell ref="AE15:AF15"/>
    <mergeCell ref="AG15:AH15"/>
    <mergeCell ref="AI15:AJ15"/>
    <mergeCell ref="AE16:AF16"/>
    <mergeCell ref="AG16:AH16"/>
    <mergeCell ref="AI16:AJ16"/>
    <mergeCell ref="AY21:AZ21"/>
    <mergeCell ref="AW17:AX17"/>
    <mergeCell ref="AQ12:AR12"/>
    <mergeCell ref="AW14:AX14"/>
    <mergeCell ref="AQ13:AR13"/>
    <mergeCell ref="AW13:AX13"/>
    <mergeCell ref="AQ15:AR15"/>
    <mergeCell ref="AQ18:AR18"/>
    <mergeCell ref="AW12:AX12"/>
    <mergeCell ref="AQ17:AR17"/>
    <mergeCell ref="A23:B23"/>
    <mergeCell ref="C23:D23"/>
    <mergeCell ref="E23:F23"/>
    <mergeCell ref="G23:H23"/>
    <mergeCell ref="BD24:BE24"/>
    <mergeCell ref="BF24:BG24"/>
    <mergeCell ref="AC24:AD24"/>
    <mergeCell ref="AK24:AL24"/>
    <mergeCell ref="AG24:AH24"/>
    <mergeCell ref="AO24:AP24"/>
    <mergeCell ref="AU24:AV24"/>
    <mergeCell ref="AS24:AT24"/>
    <mergeCell ref="BB24:BC24"/>
    <mergeCell ref="K24:L24"/>
    <mergeCell ref="I24:J24"/>
    <mergeCell ref="AY24:AZ24"/>
    <mergeCell ref="AQ24:AR24"/>
    <mergeCell ref="Q24:R24"/>
    <mergeCell ref="U24:V24"/>
    <mergeCell ref="W24:X24"/>
    <mergeCell ref="S24:T24"/>
    <mergeCell ref="AW24:AX24"/>
    <mergeCell ref="AM24:AN24"/>
    <mergeCell ref="A24:B24"/>
    <mergeCell ref="C24:D24"/>
    <mergeCell ref="W25:X25"/>
    <mergeCell ref="AA25:AB25"/>
    <mergeCell ref="A25:B25"/>
    <mergeCell ref="C25:D25"/>
    <mergeCell ref="E25:F25"/>
    <mergeCell ref="G25:H25"/>
    <mergeCell ref="E24:F24"/>
    <mergeCell ref="G24:H24"/>
    <mergeCell ref="AY25:AZ25"/>
    <mergeCell ref="AQ25:AR25"/>
    <mergeCell ref="AK25:AL25"/>
    <mergeCell ref="AW25:AX25"/>
    <mergeCell ref="AM25:AN25"/>
    <mergeCell ref="AO25:AP25"/>
    <mergeCell ref="AU25:AV25"/>
    <mergeCell ref="AS25:AT25"/>
    <mergeCell ref="AI26:AJ26"/>
    <mergeCell ref="A26:B26"/>
    <mergeCell ref="C26:D26"/>
    <mergeCell ref="E26:F26"/>
    <mergeCell ref="G26:H26"/>
    <mergeCell ref="O26:P26"/>
    <mergeCell ref="Q26:R26"/>
    <mergeCell ref="AW26:AX26"/>
    <mergeCell ref="AM26:AN26"/>
    <mergeCell ref="AO26:AP26"/>
    <mergeCell ref="AU26:AV26"/>
    <mergeCell ref="AS26:AT26"/>
    <mergeCell ref="K27:L27"/>
    <mergeCell ref="Q27:R27"/>
    <mergeCell ref="S27:T27"/>
    <mergeCell ref="AY26:AZ26"/>
    <mergeCell ref="AQ26:AR26"/>
    <mergeCell ref="AC26:AD26"/>
    <mergeCell ref="AK26:AL26"/>
    <mergeCell ref="U26:V26"/>
    <mergeCell ref="W26:X26"/>
    <mergeCell ref="AA26:AB26"/>
    <mergeCell ref="A27:B27"/>
    <mergeCell ref="C27:D27"/>
    <mergeCell ref="E27:F27"/>
    <mergeCell ref="G27:H27"/>
    <mergeCell ref="AA27:AB27"/>
    <mergeCell ref="Y27:Z27"/>
    <mergeCell ref="AY27:AZ27"/>
    <mergeCell ref="AQ27:AR27"/>
    <mergeCell ref="AC27:AD27"/>
    <mergeCell ref="AK27:AL27"/>
    <mergeCell ref="AW27:AX27"/>
    <mergeCell ref="AM27:AN27"/>
    <mergeCell ref="AO27:AP27"/>
    <mergeCell ref="AU27:AV27"/>
    <mergeCell ref="AS27:AT27"/>
    <mergeCell ref="A28:B28"/>
    <mergeCell ref="C28:D28"/>
    <mergeCell ref="E28:F28"/>
    <mergeCell ref="G28:H28"/>
    <mergeCell ref="I28:J28"/>
    <mergeCell ref="O28:P28"/>
    <mergeCell ref="AC28:AD28"/>
    <mergeCell ref="AK28:AL28"/>
    <mergeCell ref="U28:V28"/>
    <mergeCell ref="AA28:AB28"/>
    <mergeCell ref="K28:L28"/>
    <mergeCell ref="AE28:AF28"/>
    <mergeCell ref="AG28:AH28"/>
    <mergeCell ref="Q28:R28"/>
    <mergeCell ref="M28:N28"/>
    <mergeCell ref="AY28:AZ28"/>
    <mergeCell ref="AQ28:AR28"/>
    <mergeCell ref="AW28:AX28"/>
    <mergeCell ref="AM28:AN28"/>
    <mergeCell ref="AO28:AP28"/>
    <mergeCell ref="AU28:AV28"/>
    <mergeCell ref="AS28:AT28"/>
    <mergeCell ref="A29:B29"/>
    <mergeCell ref="C29:D29"/>
    <mergeCell ref="E29:F29"/>
    <mergeCell ref="G29:H29"/>
    <mergeCell ref="I29:J29"/>
    <mergeCell ref="O29:P29"/>
    <mergeCell ref="AC29:AD29"/>
    <mergeCell ref="AK29:AL29"/>
    <mergeCell ref="U29:V29"/>
    <mergeCell ref="W29:X29"/>
    <mergeCell ref="AA29:AB29"/>
    <mergeCell ref="K29:L29"/>
    <mergeCell ref="Q29:R29"/>
    <mergeCell ref="S29:T29"/>
    <mergeCell ref="AQ29:AR29"/>
    <mergeCell ref="AY29:AZ29"/>
    <mergeCell ref="AM29:AN29"/>
    <mergeCell ref="AO29:AP29"/>
    <mergeCell ref="AU29:AV29"/>
    <mergeCell ref="AS29:AT29"/>
    <mergeCell ref="A30:B30"/>
    <mergeCell ref="C30:D30"/>
    <mergeCell ref="E30:F30"/>
    <mergeCell ref="G30:H30"/>
    <mergeCell ref="I30:J30"/>
    <mergeCell ref="O30:P30"/>
    <mergeCell ref="AC30:AD30"/>
    <mergeCell ref="AK30:AL30"/>
    <mergeCell ref="U30:V30"/>
    <mergeCell ref="W30:X30"/>
    <mergeCell ref="AA30:AB30"/>
    <mergeCell ref="K30:L30"/>
    <mergeCell ref="AE30:AF30"/>
    <mergeCell ref="AG30:AH30"/>
    <mergeCell ref="AY30:AZ30"/>
    <mergeCell ref="AM30:AN30"/>
    <mergeCell ref="AO30:AP30"/>
    <mergeCell ref="AU30:AV30"/>
    <mergeCell ref="AS30:AT30"/>
    <mergeCell ref="A34:B34"/>
    <mergeCell ref="C34:D34"/>
    <mergeCell ref="E34:F34"/>
    <mergeCell ref="G34:H34"/>
    <mergeCell ref="U34:V34"/>
    <mergeCell ref="W34:X34"/>
    <mergeCell ref="AA34:AB34"/>
    <mergeCell ref="K34:L34"/>
    <mergeCell ref="M34:N34"/>
    <mergeCell ref="Q34:R34"/>
    <mergeCell ref="S34:T34"/>
    <mergeCell ref="Y34:Z34"/>
    <mergeCell ref="AY34:AZ34"/>
    <mergeCell ref="AM34:AN34"/>
    <mergeCell ref="AO34:AP34"/>
    <mergeCell ref="AU34:AV34"/>
    <mergeCell ref="AS34:AT34"/>
    <mergeCell ref="A39:B39"/>
    <mergeCell ref="C39:D39"/>
    <mergeCell ref="E39:F39"/>
    <mergeCell ref="G39:H39"/>
    <mergeCell ref="I39:J39"/>
    <mergeCell ref="AK39:AL39"/>
    <mergeCell ref="U39:V39"/>
    <mergeCell ref="W39:X39"/>
    <mergeCell ref="AA39:AB39"/>
    <mergeCell ref="AC39:AD39"/>
    <mergeCell ref="K39:L39"/>
    <mergeCell ref="O39:P39"/>
    <mergeCell ref="Q39:R39"/>
    <mergeCell ref="S39:T39"/>
    <mergeCell ref="A35:B35"/>
    <mergeCell ref="C35:D35"/>
    <mergeCell ref="E35:F35"/>
    <mergeCell ref="G35:H35"/>
    <mergeCell ref="AY35:AZ35"/>
    <mergeCell ref="AM35:AN35"/>
    <mergeCell ref="AO35:AP35"/>
    <mergeCell ref="AU35:AV35"/>
    <mergeCell ref="AS35:AT35"/>
    <mergeCell ref="AW35:AX35"/>
    <mergeCell ref="AQ35:AR35"/>
    <mergeCell ref="AU37:AV37"/>
    <mergeCell ref="AW37:AX37"/>
    <mergeCell ref="AQ37:AR37"/>
    <mergeCell ref="AS37:AT37"/>
    <mergeCell ref="AW32:AX32"/>
    <mergeCell ref="AQ34:AR34"/>
    <mergeCell ref="AS23:AT23"/>
    <mergeCell ref="AU23:AV23"/>
    <mergeCell ref="AW33:AX33"/>
    <mergeCell ref="AQ33:AR33"/>
    <mergeCell ref="AW34:AX34"/>
    <mergeCell ref="AW30:AX30"/>
    <mergeCell ref="AQ30:AR30"/>
    <mergeCell ref="AW29:AX29"/>
    <mergeCell ref="AY39:AZ39"/>
    <mergeCell ref="AM39:AN39"/>
    <mergeCell ref="AO39:AP39"/>
    <mergeCell ref="AU39:AV39"/>
    <mergeCell ref="AW39:AX39"/>
    <mergeCell ref="AQ39:AR39"/>
    <mergeCell ref="AS39:AT39"/>
    <mergeCell ref="S36:T36"/>
    <mergeCell ref="E18:F18"/>
    <mergeCell ref="G18:H18"/>
    <mergeCell ref="I18:J18"/>
    <mergeCell ref="O18:P18"/>
    <mergeCell ref="S35:T35"/>
    <mergeCell ref="O35:P35"/>
    <mergeCell ref="K35:L35"/>
    <mergeCell ref="I35:J35"/>
    <mergeCell ref="M35:N35"/>
    <mergeCell ref="M32:N32"/>
    <mergeCell ref="O32:P32"/>
    <mergeCell ref="I36:J36"/>
    <mergeCell ref="I31:J31"/>
    <mergeCell ref="K36:L36"/>
    <mergeCell ref="K31:L31"/>
    <mergeCell ref="O36:P36"/>
    <mergeCell ref="O31:P31"/>
    <mergeCell ref="I34:J34"/>
    <mergeCell ref="O34:P34"/>
    <mergeCell ref="O27:P27"/>
    <mergeCell ref="Q23:R23"/>
    <mergeCell ref="Q38:R38"/>
    <mergeCell ref="Q33:R33"/>
    <mergeCell ref="Q36:R36"/>
    <mergeCell ref="Q31:R31"/>
    <mergeCell ref="Q32:R32"/>
    <mergeCell ref="O24:P24"/>
    <mergeCell ref="Q30:R30"/>
    <mergeCell ref="K37:L37"/>
    <mergeCell ref="K38:L38"/>
    <mergeCell ref="O37:P37"/>
    <mergeCell ref="K33:L33"/>
    <mergeCell ref="M33:N33"/>
    <mergeCell ref="M36:N36"/>
    <mergeCell ref="M38:N38"/>
    <mergeCell ref="M37:N37"/>
    <mergeCell ref="S33:T33"/>
    <mergeCell ref="O33:P33"/>
    <mergeCell ref="AC37:AD37"/>
    <mergeCell ref="U37:V37"/>
    <mergeCell ref="W37:X37"/>
    <mergeCell ref="S37:T37"/>
    <mergeCell ref="AA37:AB37"/>
    <mergeCell ref="U33:V33"/>
    <mergeCell ref="AA33:AB33"/>
    <mergeCell ref="W33:X33"/>
    <mergeCell ref="AY38:AZ38"/>
    <mergeCell ref="AK38:AL38"/>
    <mergeCell ref="AM38:AN38"/>
    <mergeCell ref="AO38:AP38"/>
    <mergeCell ref="AU38:AV38"/>
    <mergeCell ref="AW38:AX38"/>
    <mergeCell ref="AS38:AT38"/>
    <mergeCell ref="A31:B31"/>
    <mergeCell ref="C31:D31"/>
    <mergeCell ref="A38:B38"/>
    <mergeCell ref="C38:D38"/>
    <mergeCell ref="A37:B37"/>
    <mergeCell ref="C37:D37"/>
    <mergeCell ref="A32:B32"/>
    <mergeCell ref="C32:D32"/>
    <mergeCell ref="A33:B33"/>
    <mergeCell ref="C33:D33"/>
    <mergeCell ref="E31:F31"/>
    <mergeCell ref="G31:H31"/>
    <mergeCell ref="E33:F33"/>
    <mergeCell ref="G33:H33"/>
    <mergeCell ref="E38:F38"/>
    <mergeCell ref="G38:H38"/>
    <mergeCell ref="A36:B36"/>
    <mergeCell ref="C36:D36"/>
    <mergeCell ref="E36:F36"/>
    <mergeCell ref="G36:H36"/>
    <mergeCell ref="E37:F37"/>
    <mergeCell ref="G37:H37"/>
    <mergeCell ref="A20:B20"/>
    <mergeCell ref="C20:D20"/>
    <mergeCell ref="AQ36:AR36"/>
    <mergeCell ref="AY36:AZ36"/>
    <mergeCell ref="AK36:AL36"/>
    <mergeCell ref="AM36:AN36"/>
    <mergeCell ref="AO36:AP36"/>
    <mergeCell ref="AU36:AV36"/>
    <mergeCell ref="AW36:AX36"/>
    <mergeCell ref="AS36:AT36"/>
    <mergeCell ref="AY31:AZ31"/>
    <mergeCell ref="AK31:AL31"/>
    <mergeCell ref="AM31:AN31"/>
    <mergeCell ref="AO31:AP31"/>
    <mergeCell ref="AU31:AV31"/>
    <mergeCell ref="AW31:AX31"/>
    <mergeCell ref="AS31:AT31"/>
    <mergeCell ref="AQ31:AR31"/>
    <mergeCell ref="AW20:AX20"/>
    <mergeCell ref="AU20:AV20"/>
    <mergeCell ref="AY20:AZ20"/>
    <mergeCell ref="S20:T20"/>
    <mergeCell ref="AC20:AD20"/>
    <mergeCell ref="AA20:AB20"/>
    <mergeCell ref="U20:V20"/>
    <mergeCell ref="AE20:AF20"/>
    <mergeCell ref="W20:X20"/>
    <mergeCell ref="AG20:AH20"/>
    <mergeCell ref="Q22:R22"/>
    <mergeCell ref="U22:V22"/>
    <mergeCell ref="E20:F20"/>
    <mergeCell ref="G20:H20"/>
    <mergeCell ref="K20:L20"/>
    <mergeCell ref="S22:T22"/>
    <mergeCell ref="Q20:R20"/>
    <mergeCell ref="O20:P20"/>
    <mergeCell ref="G21:H21"/>
    <mergeCell ref="A21:F21"/>
    <mergeCell ref="A22:B22"/>
    <mergeCell ref="C22:D22"/>
    <mergeCell ref="E22:F22"/>
    <mergeCell ref="G22:H22"/>
    <mergeCell ref="AY22:AZ22"/>
    <mergeCell ref="AS22:AT22"/>
    <mergeCell ref="AQ22:AR22"/>
    <mergeCell ref="W22:X22"/>
    <mergeCell ref="AA22:AB22"/>
    <mergeCell ref="Y22:Z22"/>
    <mergeCell ref="AW22:AX22"/>
    <mergeCell ref="AK22:AL22"/>
    <mergeCell ref="AM22:AN22"/>
    <mergeCell ref="AO22:AP22"/>
    <mergeCell ref="AU22:AV22"/>
    <mergeCell ref="S32:T32"/>
    <mergeCell ref="AY33:AZ33"/>
    <mergeCell ref="AU33:AV33"/>
    <mergeCell ref="AY32:AZ32"/>
    <mergeCell ref="AK32:AL32"/>
    <mergeCell ref="AM32:AN32"/>
    <mergeCell ref="AO32:AP32"/>
    <mergeCell ref="AU32:AV32"/>
    <mergeCell ref="AQ32:AR32"/>
    <mergeCell ref="AS32:AT32"/>
    <mergeCell ref="AC36:AD36"/>
    <mergeCell ref="AA36:AB36"/>
    <mergeCell ref="AI33:AJ33"/>
    <mergeCell ref="AI35:AJ35"/>
    <mergeCell ref="AI32:AJ32"/>
    <mergeCell ref="AS33:AT33"/>
    <mergeCell ref="AE36:AF36"/>
    <mergeCell ref="AG36:AH36"/>
    <mergeCell ref="AI36:AJ36"/>
    <mergeCell ref="W36:X36"/>
    <mergeCell ref="AA35:AB35"/>
    <mergeCell ref="AC34:AD34"/>
    <mergeCell ref="AK34:AL34"/>
    <mergeCell ref="AE35:AF35"/>
    <mergeCell ref="AG35:AH35"/>
    <mergeCell ref="AC25:AD25"/>
    <mergeCell ref="AE32:AF32"/>
    <mergeCell ref="AG32:AH32"/>
    <mergeCell ref="A8:B8"/>
    <mergeCell ref="AC12:AD12"/>
    <mergeCell ref="E10:F10"/>
    <mergeCell ref="E32:F32"/>
    <mergeCell ref="G32:H32"/>
    <mergeCell ref="K32:L32"/>
    <mergeCell ref="I32:J32"/>
    <mergeCell ref="AE12:AF12"/>
    <mergeCell ref="AG12:AH12"/>
    <mergeCell ref="AI12:AJ12"/>
    <mergeCell ref="U36:V36"/>
    <mergeCell ref="Y36:Z36"/>
    <mergeCell ref="AC33:AD33"/>
    <mergeCell ref="AC22:AD22"/>
    <mergeCell ref="AC35:AD35"/>
    <mergeCell ref="AC32:AD32"/>
    <mergeCell ref="AC31:AD31"/>
    <mergeCell ref="BB8:BG8"/>
    <mergeCell ref="BB9:BC9"/>
    <mergeCell ref="BD9:BE9"/>
    <mergeCell ref="BF9:BG9"/>
    <mergeCell ref="BB10:BC10"/>
    <mergeCell ref="BD10:BE10"/>
    <mergeCell ref="BF10:BG10"/>
    <mergeCell ref="BB11:BC11"/>
    <mergeCell ref="BD11:BE11"/>
    <mergeCell ref="BF11:BG11"/>
    <mergeCell ref="BB12:BC12"/>
    <mergeCell ref="BD12:BE12"/>
    <mergeCell ref="BF12:BG12"/>
    <mergeCell ref="BB13:BC13"/>
    <mergeCell ref="BD13:BE13"/>
    <mergeCell ref="BF13:BG13"/>
    <mergeCell ref="BB14:BC14"/>
    <mergeCell ref="BD14:BE14"/>
    <mergeCell ref="BF14:BG14"/>
    <mergeCell ref="BB15:BC15"/>
    <mergeCell ref="BD15:BE15"/>
    <mergeCell ref="BF15:BG15"/>
    <mergeCell ref="BB16:BC16"/>
    <mergeCell ref="BD16:BE16"/>
    <mergeCell ref="BF16:BG16"/>
    <mergeCell ref="BB17:BC17"/>
    <mergeCell ref="BD17:BE17"/>
    <mergeCell ref="BF17:BG17"/>
    <mergeCell ref="BB18:BC18"/>
    <mergeCell ref="BD18:BE18"/>
    <mergeCell ref="BF18:BG18"/>
    <mergeCell ref="BF23:BG23"/>
    <mergeCell ref="BB19:BC19"/>
    <mergeCell ref="BD19:BE19"/>
    <mergeCell ref="BF19:BG19"/>
    <mergeCell ref="BB21:BC21"/>
    <mergeCell ref="BD21:BE21"/>
    <mergeCell ref="BF21:BG21"/>
    <mergeCell ref="BB23:BC23"/>
    <mergeCell ref="BD23:BE23"/>
    <mergeCell ref="AY23:AZ23"/>
    <mergeCell ref="AW23:AX23"/>
    <mergeCell ref="AA11:AB11"/>
    <mergeCell ref="S10:T10"/>
    <mergeCell ref="Y12:Z12"/>
    <mergeCell ref="S12:T12"/>
    <mergeCell ref="Y11:Z11"/>
    <mergeCell ref="Y10:Z10"/>
    <mergeCell ref="W12:X12"/>
    <mergeCell ref="AM11:AN11"/>
    <mergeCell ref="AO11:AP11"/>
    <mergeCell ref="AM13:AN13"/>
    <mergeCell ref="AO13:AP13"/>
    <mergeCell ref="AO12:AP12"/>
    <mergeCell ref="G6:H6"/>
    <mergeCell ref="E8:F8"/>
    <mergeCell ref="G8:H8"/>
    <mergeCell ref="C6:D6"/>
    <mergeCell ref="E6:F6"/>
    <mergeCell ref="G7:H7"/>
    <mergeCell ref="AA6:AB6"/>
    <mergeCell ref="AC6:AD6"/>
    <mergeCell ref="AM6:AN6"/>
    <mergeCell ref="AO6:AP6"/>
    <mergeCell ref="AK6:AL6"/>
    <mergeCell ref="K7:L7"/>
    <mergeCell ref="Q7:R7"/>
    <mergeCell ref="S7:T7"/>
    <mergeCell ref="U7:V7"/>
    <mergeCell ref="W7:X7"/>
    <mergeCell ref="Y7:Z7"/>
    <mergeCell ref="BB25:BC25"/>
    <mergeCell ref="BD25:BE25"/>
    <mergeCell ref="AC8:AV8"/>
    <mergeCell ref="AU9:AV9"/>
    <mergeCell ref="AM10:AN10"/>
    <mergeCell ref="AO10:AP10"/>
    <mergeCell ref="AS10:AT10"/>
    <mergeCell ref="AU10:AV10"/>
    <mergeCell ref="BF25:BG25"/>
    <mergeCell ref="BB26:BC26"/>
    <mergeCell ref="BD26:BE26"/>
    <mergeCell ref="BF26:BG26"/>
    <mergeCell ref="I8:J8"/>
    <mergeCell ref="K8:L8"/>
    <mergeCell ref="M8:N8"/>
    <mergeCell ref="Q8:R8"/>
    <mergeCell ref="S8:T8"/>
    <mergeCell ref="U8:V8"/>
    <mergeCell ref="W8:X8"/>
    <mergeCell ref="Y8:Z8"/>
    <mergeCell ref="BB27:BC27"/>
    <mergeCell ref="BD27:BE27"/>
    <mergeCell ref="BF27:BG27"/>
    <mergeCell ref="AE9:AF9"/>
    <mergeCell ref="AG9:AH9"/>
    <mergeCell ref="AI9:AJ9"/>
    <mergeCell ref="AM9:AN9"/>
    <mergeCell ref="AK9:AL9"/>
    <mergeCell ref="AO9:AP9"/>
    <mergeCell ref="AS9:AT9"/>
    <mergeCell ref="BB28:BC28"/>
    <mergeCell ref="BD28:BE28"/>
    <mergeCell ref="BF28:BG28"/>
    <mergeCell ref="E9:F9"/>
    <mergeCell ref="G9:H9"/>
    <mergeCell ref="I9:J9"/>
    <mergeCell ref="K9:L9"/>
    <mergeCell ref="M9:N9"/>
    <mergeCell ref="AA9:AB9"/>
    <mergeCell ref="AC9:AD9"/>
    <mergeCell ref="AM16:AN16"/>
    <mergeCell ref="AO16:AP16"/>
    <mergeCell ref="AS16:AT16"/>
    <mergeCell ref="AU16:AV16"/>
    <mergeCell ref="AS19:AT19"/>
    <mergeCell ref="AU19:AV19"/>
    <mergeCell ref="AO15:AP15"/>
    <mergeCell ref="AS15:AT15"/>
    <mergeCell ref="AU15:AV15"/>
    <mergeCell ref="AS18:AT18"/>
    <mergeCell ref="AU18:AV18"/>
    <mergeCell ref="AA7:AB7"/>
    <mergeCell ref="I6:J6"/>
    <mergeCell ref="I7:J7"/>
    <mergeCell ref="M6:N6"/>
    <mergeCell ref="O6:P6"/>
    <mergeCell ref="M7:N7"/>
    <mergeCell ref="O7:P7"/>
    <mergeCell ref="U6:V6"/>
    <mergeCell ref="W6:X6"/>
    <mergeCell ref="S6:T6"/>
  </mergeCells>
  <printOptions/>
  <pageMargins left="0.5905511811023623" right="0" top="0.7874015748031497" bottom="0" header="0.5118110236220472" footer="0.5118110236220472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2006-04-28T07:17:36Z</cp:lastPrinted>
  <dcterms:created xsi:type="dcterms:W3CDTF">2003-02-24T17:06:01Z</dcterms:created>
  <dcterms:modified xsi:type="dcterms:W3CDTF">2019-10-29T05:22:16Z</dcterms:modified>
  <cp:category/>
  <cp:version/>
  <cp:contentType/>
  <cp:contentStatus/>
</cp:coreProperties>
</file>